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617-0\Documents\TR-SANEANTES-23\TR-LOC_GRD_NACLO\"/>
    </mc:Choice>
  </mc:AlternateContent>
  <bookViews>
    <workbookView xWindow="0" yWindow="0" windowWidth="28800" windowHeight="13605"/>
  </bookViews>
  <sheets>
    <sheet name="APÊNDICE I-TABELA-PREÇO" sheetId="1" r:id="rId1"/>
  </sheets>
  <externalReferences>
    <externalReference r:id="rId2"/>
  </externalReferences>
  <definedNames>
    <definedName name="_BD2">#REF!</definedName>
    <definedName name="_xlnm.Print_Area" localSheetId="0">'APÊNDICE I-TABELA-PREÇO'!$A$1:$O$199</definedName>
    <definedName name="Excel_BuiltIn_Print_Area_2_1">#REF!</definedName>
    <definedName name="Excel_BuiltIn_Print_Area_3_1">#REF!</definedName>
    <definedName name="Excel_BuiltIn_Print_Area_4_1">#REF!</definedName>
    <definedName name="Excel_BuiltIn_Print_Area_8_1">#REF!</definedName>
    <definedName name="Excel_BuiltIn_Print_Area_8_1_1">#REF!</definedName>
    <definedName name="Excel_BuiltIn_Print_Titles_4_1">#REF!</definedName>
    <definedName name="Excel_BuiltIn_Print_Titles_4_1_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5" i="1" l="1"/>
  <c r="K195" i="1"/>
  <c r="H195" i="1"/>
  <c r="D195" i="1"/>
  <c r="O194" i="1"/>
  <c r="E194" i="1"/>
  <c r="O193" i="1"/>
  <c r="E193" i="1"/>
  <c r="O192" i="1"/>
  <c r="E192" i="1"/>
  <c r="O191" i="1"/>
  <c r="E191" i="1"/>
  <c r="O190" i="1"/>
  <c r="E190" i="1"/>
  <c r="O189" i="1"/>
  <c r="E189" i="1"/>
  <c r="O188" i="1"/>
  <c r="E188" i="1"/>
  <c r="O187" i="1"/>
  <c r="E187" i="1"/>
  <c r="O186" i="1"/>
  <c r="E186" i="1"/>
  <c r="O185" i="1"/>
  <c r="E185" i="1"/>
  <c r="O184" i="1"/>
  <c r="E184" i="1"/>
  <c r="O183" i="1"/>
  <c r="E183" i="1"/>
  <c r="O182" i="1"/>
  <c r="E182" i="1"/>
  <c r="O181" i="1"/>
  <c r="E181" i="1"/>
  <c r="O180" i="1"/>
  <c r="E180" i="1"/>
  <c r="O179" i="1"/>
  <c r="E179" i="1"/>
  <c r="O178" i="1"/>
  <c r="E178" i="1"/>
  <c r="E195" i="1" s="1"/>
  <c r="E49" i="1" s="1"/>
  <c r="O177" i="1"/>
  <c r="O195" i="1" s="1"/>
  <c r="E177" i="1"/>
  <c r="M172" i="1"/>
  <c r="K172" i="1"/>
  <c r="H172" i="1"/>
  <c r="D172" i="1"/>
  <c r="O171" i="1"/>
  <c r="E171" i="1"/>
  <c r="O170" i="1"/>
  <c r="E170" i="1"/>
  <c r="O169" i="1"/>
  <c r="E169" i="1"/>
  <c r="O168" i="1"/>
  <c r="O172" i="1" s="1"/>
  <c r="E168" i="1"/>
  <c r="E172" i="1" s="1"/>
  <c r="E48" i="1" s="1"/>
  <c r="O167" i="1"/>
  <c r="E167" i="1"/>
  <c r="M162" i="1"/>
  <c r="K162" i="1"/>
  <c r="H162" i="1"/>
  <c r="D162" i="1"/>
  <c r="O161" i="1"/>
  <c r="E161" i="1"/>
  <c r="O160" i="1"/>
  <c r="E160" i="1"/>
  <c r="O159" i="1"/>
  <c r="E159" i="1"/>
  <c r="O158" i="1"/>
  <c r="E158" i="1"/>
  <c r="O157" i="1"/>
  <c r="E157" i="1"/>
  <c r="O156" i="1"/>
  <c r="E156" i="1"/>
  <c r="O155" i="1"/>
  <c r="E155" i="1"/>
  <c r="O154" i="1"/>
  <c r="E154" i="1"/>
  <c r="O153" i="1"/>
  <c r="E153" i="1"/>
  <c r="O152" i="1"/>
  <c r="E152" i="1"/>
  <c r="O151" i="1"/>
  <c r="E151" i="1"/>
  <c r="O150" i="1"/>
  <c r="E150" i="1"/>
  <c r="O149" i="1"/>
  <c r="E149" i="1"/>
  <c r="O148" i="1"/>
  <c r="O162" i="1" s="1"/>
  <c r="E148" i="1"/>
  <c r="O147" i="1"/>
  <c r="E147" i="1"/>
  <c r="E162" i="1" s="1"/>
  <c r="E47" i="1" s="1"/>
  <c r="M142" i="1"/>
  <c r="K142" i="1"/>
  <c r="H142" i="1"/>
  <c r="D142" i="1"/>
  <c r="O141" i="1"/>
  <c r="E141" i="1"/>
  <c r="O140" i="1"/>
  <c r="E140" i="1"/>
  <c r="O139" i="1"/>
  <c r="E139" i="1"/>
  <c r="O138" i="1"/>
  <c r="E138" i="1"/>
  <c r="O137" i="1"/>
  <c r="E137" i="1"/>
  <c r="O136" i="1"/>
  <c r="E136" i="1"/>
  <c r="O135" i="1"/>
  <c r="E135" i="1"/>
  <c r="O134" i="1"/>
  <c r="E134" i="1"/>
  <c r="O133" i="1"/>
  <c r="E133" i="1"/>
  <c r="O132" i="1"/>
  <c r="E132" i="1"/>
  <c r="O131" i="1"/>
  <c r="E131" i="1"/>
  <c r="O130" i="1"/>
  <c r="E130" i="1"/>
  <c r="O129" i="1"/>
  <c r="E129" i="1"/>
  <c r="O128" i="1"/>
  <c r="E128" i="1"/>
  <c r="O127" i="1"/>
  <c r="E127" i="1"/>
  <c r="O126" i="1"/>
  <c r="E126" i="1"/>
  <c r="O125" i="1"/>
  <c r="E125" i="1"/>
  <c r="O124" i="1"/>
  <c r="E124" i="1"/>
  <c r="O123" i="1"/>
  <c r="E123" i="1"/>
  <c r="O122" i="1"/>
  <c r="E122" i="1"/>
  <c r="O121" i="1"/>
  <c r="E121" i="1"/>
  <c r="O120" i="1"/>
  <c r="E120" i="1"/>
  <c r="O119" i="1"/>
  <c r="E119" i="1"/>
  <c r="O118" i="1"/>
  <c r="E118" i="1"/>
  <c r="O117" i="1"/>
  <c r="E117" i="1"/>
  <c r="O116" i="1"/>
  <c r="E116" i="1"/>
  <c r="O115" i="1"/>
  <c r="E115" i="1"/>
  <c r="O114" i="1"/>
  <c r="E114" i="1"/>
  <c r="O113" i="1"/>
  <c r="E113" i="1"/>
  <c r="O112" i="1"/>
  <c r="E112" i="1"/>
  <c r="O111" i="1"/>
  <c r="E111" i="1"/>
  <c r="O110" i="1"/>
  <c r="E110" i="1"/>
  <c r="O109" i="1"/>
  <c r="E109" i="1"/>
  <c r="O108" i="1"/>
  <c r="E108" i="1"/>
  <c r="O107" i="1"/>
  <c r="E107" i="1"/>
  <c r="O106" i="1"/>
  <c r="E106" i="1"/>
  <c r="O105" i="1"/>
  <c r="E105" i="1"/>
  <c r="O104" i="1"/>
  <c r="E104" i="1"/>
  <c r="O103" i="1"/>
  <c r="E103" i="1"/>
  <c r="O102" i="1"/>
  <c r="O142" i="1" s="1"/>
  <c r="E102" i="1"/>
  <c r="O101" i="1"/>
  <c r="E101" i="1"/>
  <c r="E142" i="1" s="1"/>
  <c r="E46" i="1" s="1"/>
  <c r="M96" i="1"/>
  <c r="K96" i="1"/>
  <c r="H96" i="1"/>
  <c r="H45" i="1" s="1"/>
  <c r="D96" i="1"/>
  <c r="O95" i="1"/>
  <c r="E95" i="1"/>
  <c r="O94" i="1"/>
  <c r="E94" i="1"/>
  <c r="O93" i="1"/>
  <c r="E93" i="1"/>
  <c r="O92" i="1"/>
  <c r="E92" i="1"/>
  <c r="O91" i="1"/>
  <c r="E91" i="1"/>
  <c r="O90" i="1"/>
  <c r="E90" i="1"/>
  <c r="O89" i="1"/>
  <c r="E89" i="1"/>
  <c r="O88" i="1"/>
  <c r="E88" i="1"/>
  <c r="O87" i="1"/>
  <c r="E87" i="1"/>
  <c r="O86" i="1"/>
  <c r="E86" i="1"/>
  <c r="O85" i="1"/>
  <c r="E85" i="1"/>
  <c r="O84" i="1"/>
  <c r="E84" i="1"/>
  <c r="O83" i="1"/>
  <c r="E83" i="1"/>
  <c r="O82" i="1"/>
  <c r="E82" i="1"/>
  <c r="O81" i="1"/>
  <c r="E81" i="1"/>
  <c r="O80" i="1"/>
  <c r="E80" i="1"/>
  <c r="O79" i="1"/>
  <c r="E79" i="1"/>
  <c r="O78" i="1"/>
  <c r="E78" i="1"/>
  <c r="O77" i="1"/>
  <c r="E77" i="1"/>
  <c r="O76" i="1"/>
  <c r="E76" i="1"/>
  <c r="O75" i="1"/>
  <c r="E75" i="1"/>
  <c r="O74" i="1"/>
  <c r="E74" i="1"/>
  <c r="O73" i="1"/>
  <c r="E73" i="1"/>
  <c r="O72" i="1"/>
  <c r="E72" i="1"/>
  <c r="O71" i="1"/>
  <c r="E71" i="1"/>
  <c r="O70" i="1"/>
  <c r="E70" i="1"/>
  <c r="O69" i="1"/>
  <c r="E69" i="1"/>
  <c r="O68" i="1"/>
  <c r="E68" i="1"/>
  <c r="O67" i="1"/>
  <c r="E67" i="1"/>
  <c r="O66" i="1"/>
  <c r="E66" i="1"/>
  <c r="O65" i="1"/>
  <c r="E65" i="1"/>
  <c r="O64" i="1"/>
  <c r="E64" i="1"/>
  <c r="O63" i="1"/>
  <c r="E63" i="1"/>
  <c r="O62" i="1"/>
  <c r="E62" i="1"/>
  <c r="O61" i="1"/>
  <c r="E61" i="1"/>
  <c r="O60" i="1"/>
  <c r="E60" i="1"/>
  <c r="O59" i="1"/>
  <c r="E59" i="1"/>
  <c r="O58" i="1"/>
  <c r="E58" i="1"/>
  <c r="O57" i="1"/>
  <c r="E57" i="1"/>
  <c r="O56" i="1"/>
  <c r="O96" i="1" s="1"/>
  <c r="E56" i="1"/>
  <c r="O55" i="1"/>
  <c r="E55" i="1"/>
  <c r="E96" i="1" s="1"/>
  <c r="E45" i="1" s="1"/>
  <c r="E50" i="1" s="1"/>
  <c r="H50" i="1"/>
  <c r="M49" i="1"/>
  <c r="O49" i="1" s="1"/>
  <c r="K49" i="1"/>
  <c r="H49" i="1"/>
  <c r="D49" i="1"/>
  <c r="M48" i="1"/>
  <c r="O48" i="1" s="1"/>
  <c r="K48" i="1"/>
  <c r="H48" i="1"/>
  <c r="D48" i="1"/>
  <c r="M47" i="1"/>
  <c r="O47" i="1" s="1"/>
  <c r="K47" i="1"/>
  <c r="H47" i="1"/>
  <c r="D47" i="1"/>
  <c r="M46" i="1"/>
  <c r="O46" i="1" s="1"/>
  <c r="K46" i="1"/>
  <c r="H46" i="1"/>
  <c r="D46" i="1"/>
  <c r="M45" i="1"/>
  <c r="O45" i="1" s="1"/>
  <c r="O50" i="1" s="1"/>
  <c r="K45" i="1"/>
  <c r="K50" i="1" s="1"/>
  <c r="D45" i="1"/>
  <c r="D50" i="1" s="1"/>
  <c r="L37" i="1"/>
  <c r="G37" i="1"/>
  <c r="K36" i="1"/>
  <c r="F36" i="1"/>
  <c r="H36" i="1" s="1"/>
  <c r="K35" i="1"/>
  <c r="I35" i="1"/>
  <c r="F35" i="1"/>
  <c r="N35" i="1" s="1"/>
  <c r="O35" i="1" s="1"/>
  <c r="K34" i="1"/>
  <c r="J34" i="1"/>
  <c r="I34" i="1"/>
  <c r="F34" i="1"/>
  <c r="N34" i="1" s="1"/>
  <c r="O34" i="1" s="1"/>
  <c r="K33" i="1"/>
  <c r="J33" i="1"/>
  <c r="I33" i="1"/>
  <c r="F33" i="1"/>
  <c r="N33" i="1" s="1"/>
  <c r="O33" i="1" s="1"/>
  <c r="K32" i="1"/>
  <c r="I32" i="1"/>
  <c r="H32" i="1"/>
  <c r="F32" i="1"/>
  <c r="N32" i="1" s="1"/>
  <c r="O32" i="1" s="1"/>
  <c r="K31" i="1"/>
  <c r="I31" i="1"/>
  <c r="F31" i="1"/>
  <c r="N31" i="1" s="1"/>
  <c r="O31" i="1" s="1"/>
  <c r="K30" i="1"/>
  <c r="J30" i="1"/>
  <c r="H30" i="1"/>
  <c r="F30" i="1"/>
  <c r="N30" i="1" s="1"/>
  <c r="O30" i="1" s="1"/>
  <c r="K29" i="1"/>
  <c r="J29" i="1"/>
  <c r="I29" i="1"/>
  <c r="F29" i="1"/>
  <c r="N29" i="1" s="1"/>
  <c r="O29" i="1" s="1"/>
  <c r="K28" i="1"/>
  <c r="I28" i="1"/>
  <c r="F28" i="1"/>
  <c r="H28" i="1" s="1"/>
  <c r="N27" i="1"/>
  <c r="O27" i="1" s="1"/>
  <c r="K27" i="1"/>
  <c r="F27" i="1"/>
  <c r="H27" i="1" s="1"/>
  <c r="K26" i="1"/>
  <c r="J26" i="1"/>
  <c r="I26" i="1"/>
  <c r="F26" i="1"/>
  <c r="N26" i="1" s="1"/>
  <c r="O26" i="1" s="1"/>
  <c r="N25" i="1"/>
  <c r="O25" i="1" s="1"/>
  <c r="K25" i="1"/>
  <c r="J25" i="1"/>
  <c r="I25" i="1"/>
  <c r="H25" i="1"/>
  <c r="F25" i="1"/>
  <c r="K24" i="1"/>
  <c r="J24" i="1"/>
  <c r="I24" i="1"/>
  <c r="F24" i="1"/>
  <c r="N24" i="1" s="1"/>
  <c r="O24" i="1" s="1"/>
  <c r="K23" i="1"/>
  <c r="K37" i="1" s="1"/>
  <c r="K38" i="1" s="1"/>
  <c r="J23" i="1"/>
  <c r="J37" i="1" s="1"/>
  <c r="I23" i="1"/>
  <c r="I37" i="1" s="1"/>
  <c r="I38" i="1" s="1"/>
  <c r="F23" i="1"/>
  <c r="N23" i="1" s="1"/>
  <c r="L21" i="1"/>
  <c r="G21" i="1"/>
  <c r="O20" i="1"/>
  <c r="N20" i="1"/>
  <c r="J20" i="1"/>
  <c r="H20" i="1"/>
  <c r="K19" i="1"/>
  <c r="J19" i="1"/>
  <c r="I19" i="1"/>
  <c r="I21" i="1" s="1"/>
  <c r="F19" i="1"/>
  <c r="N19" i="1" s="1"/>
  <c r="O19" i="1" s="1"/>
  <c r="N18" i="1"/>
  <c r="O18" i="1" s="1"/>
  <c r="K18" i="1"/>
  <c r="J18" i="1"/>
  <c r="I18" i="1"/>
  <c r="H18" i="1"/>
  <c r="F18" i="1"/>
  <c r="K17" i="1"/>
  <c r="J17" i="1"/>
  <c r="I17" i="1"/>
  <c r="F17" i="1"/>
  <c r="N17" i="1" s="1"/>
  <c r="O17" i="1" s="1"/>
  <c r="K16" i="1"/>
  <c r="K21" i="1" s="1"/>
  <c r="K22" i="1" s="1"/>
  <c r="J16" i="1"/>
  <c r="J21" i="1" s="1"/>
  <c r="I16" i="1"/>
  <c r="F16" i="1"/>
  <c r="N16" i="1" s="1"/>
  <c r="L14" i="1"/>
  <c r="L39" i="1" s="1"/>
  <c r="J14" i="1"/>
  <c r="J39" i="1" s="1"/>
  <c r="I14" i="1"/>
  <c r="I15" i="1" s="1"/>
  <c r="G14" i="1"/>
  <c r="G39" i="1" s="1"/>
  <c r="O13" i="1"/>
  <c r="N13" i="1"/>
  <c r="H13" i="1"/>
  <c r="N12" i="1"/>
  <c r="O12" i="1" s="1"/>
  <c r="K12" i="1"/>
  <c r="I12" i="1"/>
  <c r="H12" i="1"/>
  <c r="K11" i="1"/>
  <c r="I11" i="1"/>
  <c r="H11" i="1"/>
  <c r="F11" i="1"/>
  <c r="N11" i="1" s="1"/>
  <c r="O11" i="1" s="1"/>
  <c r="K10" i="1"/>
  <c r="I10" i="1"/>
  <c r="F10" i="1"/>
  <c r="H10" i="1" s="1"/>
  <c r="K9" i="1"/>
  <c r="I9" i="1"/>
  <c r="H9" i="1"/>
  <c r="F9" i="1"/>
  <c r="N9" i="1" s="1"/>
  <c r="O9" i="1" s="1"/>
  <c r="K8" i="1"/>
  <c r="K14" i="1" s="1"/>
  <c r="I8" i="1"/>
  <c r="F8" i="1"/>
  <c r="H8" i="1" s="1"/>
  <c r="I22" i="1" l="1"/>
  <c r="K39" i="1"/>
  <c r="K40" i="1" s="1"/>
  <c r="K15" i="1"/>
  <c r="H14" i="1"/>
  <c r="O16" i="1"/>
  <c r="O21" i="1" s="1"/>
  <c r="N21" i="1"/>
  <c r="O23" i="1"/>
  <c r="O37" i="1" s="1"/>
  <c r="H35" i="1"/>
  <c r="N36" i="1"/>
  <c r="O36" i="1" s="1"/>
  <c r="M50" i="1"/>
  <c r="H17" i="1"/>
  <c r="I39" i="1"/>
  <c r="I40" i="1" s="1"/>
  <c r="N8" i="1"/>
  <c r="N10" i="1"/>
  <c r="O10" i="1" s="1"/>
  <c r="N28" i="1"/>
  <c r="O28" i="1" s="1"/>
  <c r="H31" i="1"/>
  <c r="H33" i="1"/>
  <c r="F37" i="1"/>
  <c r="F38" i="1" s="1"/>
  <c r="F14" i="1"/>
  <c r="F21" i="1"/>
  <c r="F22" i="1" s="1"/>
  <c r="H24" i="1"/>
  <c r="H29" i="1"/>
  <c r="H34" i="1"/>
  <c r="H16" i="1"/>
  <c r="H23" i="1"/>
  <c r="H19" i="1"/>
  <c r="H26" i="1"/>
  <c r="F15" i="1" l="1"/>
  <c r="F39" i="1"/>
  <c r="F40" i="1" s="1"/>
  <c r="N37" i="1"/>
  <c r="H37" i="1"/>
  <c r="O8" i="1"/>
  <c r="O14" i="1" s="1"/>
  <c r="O39" i="1" s="1"/>
  <c r="N14" i="1"/>
  <c r="N39" i="1" s="1"/>
  <c r="H21" i="1"/>
  <c r="H39" i="1" s="1"/>
</calcChain>
</file>

<file path=xl/sharedStrings.xml><?xml version="1.0" encoding="utf-8"?>
<sst xmlns="http://schemas.openxmlformats.org/spreadsheetml/2006/main" count="396" uniqueCount="232">
  <si>
    <t xml:space="preserve">TERMO DE REFERÊNCIA Nº. DO/022/23 
SISTEMA DE REGISTRO DE PREÇOS - SRP 
CONTRATAÇÃO DE SERVIÇO DE LOCAÇÃO DE MÁQUINAS PARA PRODUÇÃO E APLICAÇÃO DE HIPOCLORRITO DE SÓDIO.  </t>
  </si>
  <si>
    <t xml:space="preserve"> APÊNDICE I - DEMONSTRATIVO DAS INTENÇÕES DE LOCAÇÕES E TABELA DE PREÇOS</t>
  </si>
  <si>
    <t>RESUMO DO REGISTRO DE PREÇOS</t>
  </si>
  <si>
    <t>CAPACIDADE DE GERAÇÃO DE CLORO ATIVO REQUERIDA POR TIPO DE GERADOR (Kg/ano)</t>
  </si>
  <si>
    <t>CAPACIDADE DE GERAÇÃO-CLORO ATIVO (Kg/ano)</t>
  </si>
  <si>
    <t>QUANT. GERADORES PARA INSTALAÇÕES PROGRAMADAS</t>
  </si>
  <si>
    <t>QUANT. GERADORES PARA PROJETO DE EXPANÇÃO</t>
  </si>
  <si>
    <t>CPACIDADE TOTAL DE CLORO ATIVO (Kg/ano)</t>
  </si>
  <si>
    <t>CONSUMO ESTIMADO DE ENERGIA ELÉTRICA (KWh/ano)</t>
  </si>
  <si>
    <t>CONSUMO ESTIMADO DE SAL EM FUNÇÃO DA CAPACIDADE MÁXIMA DO EQUIPAMENTO (Kg/ano)</t>
  </si>
  <si>
    <t>PRÇO DO SERVIÇO DE LOCAÇÃO DOS GERADORES COM FORNECIMENTO DE CLORETO DE SÓDIO</t>
  </si>
  <si>
    <t>Peço/Máquina com fornecimento de Sal incluso (R$/ano)</t>
  </si>
  <si>
    <t>Subtotal (R$/ano)</t>
  </si>
  <si>
    <t>Subtotal (R$/dia)</t>
  </si>
  <si>
    <t>Programado</t>
  </si>
  <si>
    <t>Expanção</t>
  </si>
  <si>
    <t>LOTE 01 - REGIÃO METROPOLITANA</t>
  </si>
  <si>
    <t>TIPO 2</t>
  </si>
  <si>
    <t>TIPO 3</t>
  </si>
  <si>
    <t>TIPO 4</t>
  </si>
  <si>
    <t>TIPO 5</t>
  </si>
  <si>
    <t>TIPO 6</t>
  </si>
  <si>
    <t>TIPO 7</t>
  </si>
  <si>
    <t>TOTAL LOTE 01</t>
  </si>
  <si>
    <t>LOTE 02 - REGIÃO NORDERSTE</t>
  </si>
  <si>
    <t>TIPO 1</t>
  </si>
  <si>
    <t>TOTAL LOTE 02</t>
  </si>
  <si>
    <t>LOTE - 03</t>
  </si>
  <si>
    <t>REGIÃO ILHAS</t>
  </si>
  <si>
    <t>REGIÃO TOCANTINS</t>
  </si>
  <si>
    <t>REGIÃO BAIXO AMAZONAS</t>
  </si>
  <si>
    <t>TOTAL LOTE 03</t>
  </si>
  <si>
    <t>TOTAL GERAL:</t>
  </si>
  <si>
    <t>RESUMO DAS LOCAÇÕES PROGRAMADAS</t>
  </si>
  <si>
    <t>ITEM</t>
  </si>
  <si>
    <t>POR REGIÃO</t>
  </si>
  <si>
    <t>VAZÃO A SER TRATADA (m³/h)</t>
  </si>
  <si>
    <t>CLORO ATIVO A SER APLICADO (Kg/ano)</t>
  </si>
  <si>
    <t>CONSUMO ESTIMADO DE SAL (Kg/ano)</t>
  </si>
  <si>
    <t>Total (R$/ano)</t>
  </si>
  <si>
    <t>Total (R$/dia)</t>
  </si>
  <si>
    <t>01</t>
  </si>
  <si>
    <t>LOTE 01 - METROPOLITANA</t>
  </si>
  <si>
    <t>02</t>
  </si>
  <si>
    <t>NORDESTE</t>
  </si>
  <si>
    <t>03</t>
  </si>
  <si>
    <t>ILHAS</t>
  </si>
  <si>
    <t>04</t>
  </si>
  <si>
    <t>TOCANTINS</t>
  </si>
  <si>
    <t>05</t>
  </si>
  <si>
    <t>BAIXO AMAZONAS</t>
  </si>
  <si>
    <t>TOTAL:</t>
  </si>
  <si>
    <t>LOCAÇÕES PROGRAMADAS</t>
  </si>
  <si>
    <t>METROPOLITANA (BELÉM - ANANINDEUA - MARITUBA)</t>
  </si>
  <si>
    <t>U N</t>
  </si>
  <si>
    <t>SISTEMA</t>
  </si>
  <si>
    <t>GERADOR - TIPO:</t>
  </si>
  <si>
    <t>CONSUMO ESTIMADO DE ENERGIA ELÉTRICA  (KWh/ano)</t>
  </si>
  <si>
    <t>(R$/dia)</t>
  </si>
  <si>
    <t>MONTE NEGRO (UNAN)</t>
  </si>
  <si>
    <t>Ariri</t>
  </si>
  <si>
    <t>Bengui</t>
  </si>
  <si>
    <t>Cordeiro de Farias</t>
  </si>
  <si>
    <t>06</t>
  </si>
  <si>
    <t>Catalina</t>
  </si>
  <si>
    <t>07</t>
  </si>
  <si>
    <t>IPASEP-Maguari</t>
  </si>
  <si>
    <t>08</t>
  </si>
  <si>
    <t>IPASEP-Satélite</t>
  </si>
  <si>
    <t>09</t>
  </si>
  <si>
    <t>Panorama XXI</t>
  </si>
  <si>
    <t>10</t>
  </si>
  <si>
    <t>Tenoné</t>
  </si>
  <si>
    <t>11</t>
  </si>
  <si>
    <t>Pratinha</t>
  </si>
  <si>
    <t>12</t>
  </si>
  <si>
    <t>Viver Melhor Primavera</t>
  </si>
  <si>
    <t>13</t>
  </si>
  <si>
    <t>UNAM - ICOARACÍ</t>
  </si>
  <si>
    <t>Cohab</t>
  </si>
  <si>
    <t>14</t>
  </si>
  <si>
    <t>Paracurí II</t>
  </si>
  <si>
    <t>15</t>
  </si>
  <si>
    <t>São Roque</t>
  </si>
  <si>
    <t>16</t>
  </si>
  <si>
    <t>Souza Franco</t>
  </si>
  <si>
    <t>17</t>
  </si>
  <si>
    <t>Quinta dos Paricás</t>
  </si>
  <si>
    <t>18</t>
  </si>
  <si>
    <t>UNAM - PARQUE GUAJARÁ</t>
  </si>
  <si>
    <t>Eduardo Angelim</t>
  </si>
  <si>
    <t>19</t>
  </si>
  <si>
    <t>Tocantins</t>
  </si>
  <si>
    <t>20</t>
  </si>
  <si>
    <t>Águas Negras</t>
  </si>
  <si>
    <t>21</t>
  </si>
  <si>
    <t>UNAM</t>
  </si>
  <si>
    <t>Pratinha I</t>
  </si>
  <si>
    <t>22</t>
  </si>
  <si>
    <t>Pratinha II</t>
  </si>
  <si>
    <t>23</t>
  </si>
  <si>
    <t xml:space="preserve">UNAM - Tapanã </t>
  </si>
  <si>
    <t>Rdo. Jinkings</t>
  </si>
  <si>
    <t>24</t>
  </si>
  <si>
    <t xml:space="preserve"> Mata Fome I</t>
  </si>
  <si>
    <t>25</t>
  </si>
  <si>
    <t>UNAM - OUTEIRO</t>
  </si>
  <si>
    <t>Água Boa</t>
  </si>
  <si>
    <t>26</t>
  </si>
  <si>
    <t>Brasília</t>
  </si>
  <si>
    <t>27</t>
  </si>
  <si>
    <t>São João</t>
  </si>
  <si>
    <t>28</t>
  </si>
  <si>
    <t>UNAM-Parque Zorgbh</t>
  </si>
  <si>
    <t xml:space="preserve"> Morada de Deus</t>
  </si>
  <si>
    <t>29</t>
  </si>
  <si>
    <t>UNAM-Cotijuba l</t>
  </si>
  <si>
    <t xml:space="preserve"> Farol</t>
  </si>
  <si>
    <t>30</t>
  </si>
  <si>
    <t>UNAM - MOSQUEIRO</t>
  </si>
  <si>
    <t>Baía do Sol</t>
  </si>
  <si>
    <t>31</t>
  </si>
  <si>
    <t>Carananduba</t>
  </si>
  <si>
    <t>32</t>
  </si>
  <si>
    <t>5° Rua - Vila</t>
  </si>
  <si>
    <t>33</t>
  </si>
  <si>
    <t>MURUBIRA</t>
  </si>
  <si>
    <t>34</t>
  </si>
  <si>
    <t>Praia do Bispo</t>
  </si>
  <si>
    <t>35</t>
  </si>
  <si>
    <t>UN-SUL</t>
  </si>
  <si>
    <t>Terra Firme 7° setor</t>
  </si>
  <si>
    <t>36</t>
  </si>
  <si>
    <t>NORTE</t>
  </si>
  <si>
    <t>PARAISO DOS PÁSSAROS (CDP)</t>
  </si>
  <si>
    <t>37</t>
  </si>
  <si>
    <t>BR</t>
  </si>
  <si>
    <t>Beija-flor</t>
  </si>
  <si>
    <t>38</t>
  </si>
  <si>
    <t>Cidade Nova II</t>
  </si>
  <si>
    <t>39</t>
  </si>
  <si>
    <t>Guanabara II</t>
  </si>
  <si>
    <t>40</t>
  </si>
  <si>
    <t>Jaderlandia</t>
  </si>
  <si>
    <t>41</t>
  </si>
  <si>
    <t>Marituba</t>
  </si>
  <si>
    <t>42</t>
  </si>
  <si>
    <t>Marituba1</t>
  </si>
  <si>
    <t>43</t>
  </si>
  <si>
    <t>Sabiá</t>
  </si>
  <si>
    <t>Augusto  Corrêa</t>
  </si>
  <si>
    <t>Capanema (poço)</t>
  </si>
  <si>
    <t>Capitão Poço</t>
  </si>
  <si>
    <t>Castanhal</t>
  </si>
  <si>
    <t>Caiçara</t>
  </si>
  <si>
    <t>Comandante Assis</t>
  </si>
  <si>
    <t>Milagre</t>
  </si>
  <si>
    <t>Novo Estrela</t>
  </si>
  <si>
    <t>Tangarás</t>
  </si>
  <si>
    <t>Usina</t>
  </si>
  <si>
    <t>Inhagapi</t>
  </si>
  <si>
    <t>Mag.Barata</t>
  </si>
  <si>
    <t>Marapanim</t>
  </si>
  <si>
    <t>Nova Timboteua</t>
  </si>
  <si>
    <t>Ourém</t>
  </si>
  <si>
    <t>Peixe-Boi</t>
  </si>
  <si>
    <t>Salinópolis</t>
  </si>
  <si>
    <t>Açaí</t>
  </si>
  <si>
    <t>Atlântico</t>
  </si>
  <si>
    <t>Amapá</t>
  </si>
  <si>
    <t>Bom Jesus</t>
  </si>
  <si>
    <t>Barreiro</t>
  </si>
  <si>
    <t>Dom Bosco</t>
  </si>
  <si>
    <t>Escritório</t>
  </si>
  <si>
    <t>Farol</t>
  </si>
  <si>
    <t>Guaxini</t>
  </si>
  <si>
    <t>Jardim Ataláia</t>
  </si>
  <si>
    <t>Sete de Setembro</t>
  </si>
  <si>
    <t>Vila Cuiarana</t>
  </si>
  <si>
    <t>Santa Luzia</t>
  </si>
  <si>
    <t>Santa Maria</t>
  </si>
  <si>
    <t>São Francisco</t>
  </si>
  <si>
    <t>São Caetano</t>
  </si>
  <si>
    <t>Tracuateua</t>
  </si>
  <si>
    <t>Vigia</t>
  </si>
  <si>
    <t>Viseu</t>
  </si>
  <si>
    <t>Vila Apeu</t>
  </si>
  <si>
    <t>Vila Cafezal</t>
  </si>
  <si>
    <t>Vila Fátima</t>
  </si>
  <si>
    <t>VILA Maruda</t>
  </si>
  <si>
    <t>Vila Tauarí</t>
  </si>
  <si>
    <t>Algodoal (Abaete)</t>
  </si>
  <si>
    <t>Afuá</t>
  </si>
  <si>
    <t>Anajás</t>
  </si>
  <si>
    <t>Cachoeira do Ararí</t>
  </si>
  <si>
    <t>Lim. Do Ajurú</t>
  </si>
  <si>
    <t>Mocajuba</t>
  </si>
  <si>
    <t>Mojú</t>
  </si>
  <si>
    <t>Oeiras do Pará</t>
  </si>
  <si>
    <t>Ponta de Pedras</t>
  </si>
  <si>
    <t>Portel</t>
  </si>
  <si>
    <t>Salvaterra</t>
  </si>
  <si>
    <t>Soure</t>
  </si>
  <si>
    <t>Tailandia</t>
  </si>
  <si>
    <t>Vila Maiauatá</t>
  </si>
  <si>
    <t>Vila de Beja</t>
  </si>
  <si>
    <t>Breu Branco</t>
  </si>
  <si>
    <t>Dom Elizeu</t>
  </si>
  <si>
    <t>Marabá Pioneira</t>
  </si>
  <si>
    <t>S. Félix do Xingu</t>
  </si>
  <si>
    <t>Stª Mª das Barreiras</t>
  </si>
  <si>
    <t xml:space="preserve"> BAIXO AMAZONAS</t>
  </si>
  <si>
    <t>Alenquer</t>
  </si>
  <si>
    <t>Faro</t>
  </si>
  <si>
    <t>Monte alegre</t>
  </si>
  <si>
    <t>Praínha</t>
  </si>
  <si>
    <t>Santarém</t>
  </si>
  <si>
    <t xml:space="preserve"> Amparo </t>
  </si>
  <si>
    <t>Bacabal</t>
  </si>
  <si>
    <t>Carananzal</t>
  </si>
  <si>
    <t>Julia Passarinho</t>
  </si>
  <si>
    <t xml:space="preserve">Livramento </t>
  </si>
  <si>
    <t>Mendonça</t>
  </si>
  <si>
    <t>ETE-Mapirí</t>
  </si>
  <si>
    <t>Nova República</t>
  </si>
  <si>
    <t>Santarenzinho</t>
  </si>
  <si>
    <t xml:space="preserve">Res. Salvação </t>
  </si>
  <si>
    <t>Praça Tiradentes</t>
  </si>
  <si>
    <t>Res. Elcione Barbalho</t>
  </si>
  <si>
    <t>ETE-Urumarí</t>
  </si>
  <si>
    <t>Terra Santa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</si>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</sst>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R$&quot;\ #,##0.00;\-&quot;R$&quot;\ #,##0.00"/>
    <numFmt numFmtId="164" formatCode="&quot;R$&quot;\ #,##0.00"/>
    <numFmt numFmtId="165" formatCode="[$R$ -416]#,##0.00"/>
    <numFmt numFmtId="166" formatCode="_(&quot;R$ &quot;* #,##0.00_);_(&quot;R$ &quot;* \(#,##0.00\);_(&quot;R$ &quot;* \-??_);_(@_)"/>
    <numFmt numFmtId="167" formatCode="_-* #,##0.00_-;\-* #,##0.00_-;_-* &quot;-&quot;??_-;_-@"/>
  </numFmts>
  <fonts count="26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b/>
      <sz val="11"/>
      <color rgb="FF000000"/>
      <name val="Arial"/>
      <family val="2"/>
    </font>
    <font>
      <sz val="12"/>
      <color theme="1"/>
      <name val="Century Gothic"/>
      <family val="2"/>
    </font>
    <font>
      <sz val="12"/>
      <color rgb="FF000000"/>
      <name val="Arial"/>
      <family val="2"/>
    </font>
    <font>
      <b/>
      <sz val="12"/>
      <color rgb="FF000000"/>
      <name val="Arial"/>
    </font>
    <font>
      <sz val="10"/>
      <color rgb="FF000000"/>
      <name val="Century Gothic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2"/>
      <color rgb="FF000000"/>
      <name val="Century Gothic"/>
      <family val="2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3C3E1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C5D5E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3" fontId="9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10" fillId="0" borderId="32" xfId="0" applyNumberFormat="1" applyFont="1" applyBorder="1" applyAlignment="1">
      <alignment horizontal="right"/>
    </xf>
    <xf numFmtId="164" fontId="10" fillId="0" borderId="33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164" fontId="10" fillId="0" borderId="36" xfId="0" applyNumberFormat="1" applyFont="1" applyBorder="1" applyAlignment="1">
      <alignment horizontal="right"/>
    </xf>
    <xf numFmtId="3" fontId="9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4" fillId="0" borderId="39" xfId="0" applyFont="1" applyBorder="1" applyAlignment="1">
      <alignment vertical="center"/>
    </xf>
    <xf numFmtId="3" fontId="9" fillId="0" borderId="30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3" fontId="6" fillId="0" borderId="31" xfId="0" applyNumberFormat="1" applyFont="1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/>
    </xf>
    <xf numFmtId="164" fontId="10" fillId="0" borderId="42" xfId="0" applyNumberFormat="1" applyFont="1" applyBorder="1" applyAlignment="1">
      <alignment horizontal="right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3" fontId="0" fillId="0" borderId="46" xfId="0" applyNumberFormat="1" applyBorder="1" applyAlignment="1">
      <alignment horizontal="center"/>
    </xf>
    <xf numFmtId="164" fontId="10" fillId="0" borderId="5" xfId="0" applyNumberFormat="1" applyFont="1" applyBorder="1" applyAlignment="1">
      <alignment horizontal="right"/>
    </xf>
    <xf numFmtId="0" fontId="0" fillId="0" borderId="4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3" fontId="11" fillId="0" borderId="49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3" fontId="11" fillId="0" borderId="52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3" fontId="9" fillId="0" borderId="56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10" fillId="0" borderId="57" xfId="0" applyNumberFormat="1" applyFont="1" applyBorder="1" applyAlignment="1">
      <alignment horizontal="right"/>
    </xf>
    <xf numFmtId="164" fontId="10" fillId="0" borderId="59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164" fontId="0" fillId="0" borderId="31" xfId="0" applyNumberFormat="1" applyBorder="1" applyAlignment="1">
      <alignment horizontal="center"/>
    </xf>
    <xf numFmtId="164" fontId="10" fillId="0" borderId="31" xfId="0" applyNumberFormat="1" applyFont="1" applyBorder="1" applyAlignment="1">
      <alignment horizontal="right"/>
    </xf>
    <xf numFmtId="164" fontId="10" fillId="0" borderId="62" xfId="0" applyNumberFormat="1" applyFont="1" applyBorder="1" applyAlignment="1">
      <alignment horizontal="right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0" fillId="0" borderId="46" xfId="0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10" fillId="0" borderId="45" xfId="0" applyNumberFormat="1" applyFont="1" applyBorder="1" applyAlignment="1">
      <alignment horizontal="right"/>
    </xf>
    <xf numFmtId="164" fontId="10" fillId="0" borderId="66" xfId="0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3" fontId="0" fillId="0" borderId="16" xfId="0" applyNumberFormat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11" fillId="0" borderId="49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0" borderId="5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vertical="center"/>
    </xf>
    <xf numFmtId="3" fontId="9" fillId="0" borderId="64" xfId="0" applyNumberFormat="1" applyFont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3" fontId="6" fillId="0" borderId="6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68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0" fillId="0" borderId="16" xfId="0" applyNumberFormat="1" applyFont="1" applyBorder="1" applyAlignment="1">
      <alignment horizontal="right"/>
    </xf>
    <xf numFmtId="164" fontId="10" fillId="0" borderId="17" xfId="0" applyNumberFormat="1" applyFont="1" applyBorder="1" applyAlignment="1">
      <alignment horizontal="right"/>
    </xf>
    <xf numFmtId="0" fontId="0" fillId="0" borderId="30" xfId="0" applyBorder="1" applyAlignment="1">
      <alignment horizontal="center"/>
    </xf>
    <xf numFmtId="0" fontId="4" fillId="0" borderId="40" xfId="0" applyFont="1" applyBorder="1" applyAlignment="1">
      <alignment vertical="center"/>
    </xf>
    <xf numFmtId="3" fontId="9" fillId="0" borderId="4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3" fontId="9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0" fillId="0" borderId="72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64" fontId="9" fillId="0" borderId="62" xfId="0" applyNumberFormat="1" applyFont="1" applyBorder="1" applyAlignment="1">
      <alignment horizontal="right" vertical="center"/>
    </xf>
    <xf numFmtId="0" fontId="1" fillId="0" borderId="74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/>
    </xf>
    <xf numFmtId="164" fontId="9" fillId="0" borderId="66" xfId="0" applyNumberFormat="1" applyFont="1" applyBorder="1" applyAlignment="1">
      <alignment horizontal="right" vertical="center"/>
    </xf>
    <xf numFmtId="164" fontId="10" fillId="0" borderId="48" xfId="0" applyNumberFormat="1" applyFont="1" applyBorder="1" applyAlignment="1">
      <alignment horizontal="center" vertical="center"/>
    </xf>
    <xf numFmtId="164" fontId="10" fillId="0" borderId="75" xfId="0" applyNumberFormat="1" applyFont="1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45" xfId="0" applyBorder="1" applyAlignment="1">
      <alignment horizontal="center"/>
    </xf>
    <xf numFmtId="3" fontId="0" fillId="0" borderId="45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4" fontId="10" fillId="0" borderId="77" xfId="0" applyNumberFormat="1" applyFont="1" applyBorder="1" applyAlignment="1">
      <alignment horizontal="center" vertical="center"/>
    </xf>
    <xf numFmtId="164" fontId="10" fillId="0" borderId="78" xfId="0" applyNumberFormat="1" applyFont="1" applyBorder="1" applyAlignment="1">
      <alignment horizontal="center" vertical="center"/>
    </xf>
    <xf numFmtId="0" fontId="2" fillId="6" borderId="24" xfId="0" applyFont="1" applyFill="1" applyBorder="1" applyAlignment="1">
      <alignment horizontal="right" vertical="center"/>
    </xf>
    <xf numFmtId="0" fontId="2" fillId="6" borderId="25" xfId="0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79" xfId="0" applyNumberFormat="1" applyFont="1" applyFill="1" applyBorder="1" applyAlignment="1">
      <alignment horizontal="center" vertical="center"/>
    </xf>
    <xf numFmtId="3" fontId="2" fillId="6" borderId="26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2" fillId="6" borderId="7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/>
    </xf>
    <xf numFmtId="164" fontId="13" fillId="6" borderId="24" xfId="0" applyNumberFormat="1" applyFont="1" applyFill="1" applyBorder="1" applyAlignment="1">
      <alignment horizontal="center" vertical="center"/>
    </xf>
    <xf numFmtId="164" fontId="13" fillId="6" borderId="80" xfId="0" applyNumberFormat="1" applyFont="1" applyFill="1" applyBorder="1" applyAlignment="1">
      <alignment horizontal="center" vertical="center"/>
    </xf>
    <xf numFmtId="164" fontId="13" fillId="6" borderId="75" xfId="0" applyNumberFormat="1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right" vertical="center"/>
    </xf>
    <xf numFmtId="0" fontId="2" fillId="6" borderId="18" xfId="0" applyFont="1" applyFill="1" applyBorder="1" applyAlignment="1">
      <alignment horizontal="right" vertical="center"/>
    </xf>
    <xf numFmtId="3" fontId="2" fillId="6" borderId="81" xfId="0" applyNumberFormat="1" applyFont="1" applyFill="1" applyBorder="1" applyAlignment="1">
      <alignment horizontal="center" vertical="center"/>
    </xf>
    <xf numFmtId="3" fontId="2" fillId="6" borderId="82" xfId="0" applyNumberFormat="1" applyFont="1" applyFill="1" applyBorder="1" applyAlignment="1">
      <alignment horizontal="center" vertical="center"/>
    </xf>
    <xf numFmtId="3" fontId="2" fillId="6" borderId="44" xfId="0" applyNumberFormat="1" applyFont="1" applyFill="1" applyBorder="1" applyAlignment="1">
      <alignment horizontal="center" vertical="center"/>
    </xf>
    <xf numFmtId="3" fontId="2" fillId="6" borderId="83" xfId="0" applyNumberFormat="1" applyFont="1" applyFill="1" applyBorder="1" applyAlignment="1">
      <alignment horizontal="center" vertical="center"/>
    </xf>
    <xf numFmtId="3" fontId="2" fillId="6" borderId="84" xfId="0" applyNumberFormat="1" applyFont="1" applyFill="1" applyBorder="1" applyAlignment="1">
      <alignment horizontal="center" vertical="center"/>
    </xf>
    <xf numFmtId="164" fontId="13" fillId="6" borderId="43" xfId="0" applyNumberFormat="1" applyFont="1" applyFill="1" applyBorder="1" applyAlignment="1">
      <alignment horizontal="center" vertical="center"/>
    </xf>
    <xf numFmtId="164" fontId="13" fillId="6" borderId="73" xfId="0" applyNumberFormat="1" applyFont="1" applyFill="1" applyBorder="1" applyAlignment="1">
      <alignment horizontal="center" vertical="center"/>
    </xf>
    <xf numFmtId="164" fontId="13" fillId="6" borderId="8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8" fillId="5" borderId="89" xfId="0" applyFont="1" applyFill="1" applyBorder="1" applyAlignment="1">
      <alignment horizontal="center" vertical="center" wrapText="1"/>
    </xf>
    <xf numFmtId="0" fontId="8" fillId="5" borderId="80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1" fillId="3" borderId="90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9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8" fillId="5" borderId="8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49" fontId="2" fillId="0" borderId="92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4" fillId="0" borderId="40" xfId="0" applyFont="1" applyBorder="1" applyAlignment="1"/>
    <xf numFmtId="3" fontId="9" fillId="0" borderId="58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0" fontId="0" fillId="0" borderId="29" xfId="0" applyBorder="1" applyAlignment="1"/>
    <xf numFmtId="3" fontId="9" fillId="0" borderId="29" xfId="0" applyNumberFormat="1" applyFont="1" applyBorder="1" applyAlignment="1">
      <alignment horizontal="center" vertical="center"/>
    </xf>
    <xf numFmtId="164" fontId="9" fillId="0" borderId="93" xfId="0" applyNumberFormat="1" applyFont="1" applyBorder="1" applyAlignment="1">
      <alignment horizontal="center" vertical="center"/>
    </xf>
    <xf numFmtId="164" fontId="9" fillId="0" borderId="47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vertical="center"/>
    </xf>
    <xf numFmtId="3" fontId="9" fillId="0" borderId="30" xfId="0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0" fontId="0" fillId="0" borderId="40" xfId="0" applyBorder="1" applyAlignment="1"/>
    <xf numFmtId="3" fontId="9" fillId="0" borderId="40" xfId="0" applyNumberFormat="1" applyFont="1" applyBorder="1" applyAlignment="1">
      <alignment horizontal="center" vertical="center"/>
    </xf>
    <xf numFmtId="164" fontId="9" fillId="0" borderId="41" xfId="0" applyNumberFormat="1" applyFont="1" applyBorder="1" applyAlignment="1">
      <alignment horizontal="center" vertical="center"/>
    </xf>
    <xf numFmtId="164" fontId="9" fillId="0" borderId="40" xfId="0" applyNumberFormat="1" applyFont="1" applyBorder="1" applyAlignment="1">
      <alignment horizontal="center" vertical="center"/>
    </xf>
    <xf numFmtId="164" fontId="9" fillId="0" borderId="62" xfId="0" applyNumberFormat="1" applyFont="1" applyBorder="1" applyAlignment="1">
      <alignment vertical="center"/>
    </xf>
    <xf numFmtId="164" fontId="9" fillId="0" borderId="94" xfId="0" applyNumberFormat="1" applyFont="1" applyBorder="1" applyAlignment="1">
      <alignment horizontal="center" vertical="center"/>
    </xf>
    <xf numFmtId="164" fontId="9" fillId="0" borderId="50" xfId="0" applyNumberFormat="1" applyFont="1" applyBorder="1" applyAlignment="1">
      <alignment horizontal="center" vertical="center"/>
    </xf>
    <xf numFmtId="164" fontId="9" fillId="0" borderId="66" xfId="0" applyNumberFormat="1" applyFont="1" applyBorder="1" applyAlignment="1">
      <alignment vertical="center"/>
    </xf>
    <xf numFmtId="0" fontId="2" fillId="6" borderId="94" xfId="0" applyFont="1" applyFill="1" applyBorder="1" applyAlignment="1">
      <alignment horizontal="center" vertical="center"/>
    </xf>
    <xf numFmtId="0" fontId="14" fillId="0" borderId="72" xfId="0" applyFont="1" applyBorder="1" applyAlignment="1"/>
    <xf numFmtId="0" fontId="14" fillId="0" borderId="50" xfId="0" applyFont="1" applyBorder="1" applyAlignment="1"/>
    <xf numFmtId="3" fontId="2" fillId="6" borderId="68" xfId="0" applyNumberFormat="1" applyFont="1" applyFill="1" applyBorder="1" applyAlignment="1">
      <alignment horizontal="center" vertical="center"/>
    </xf>
    <xf numFmtId="3" fontId="2" fillId="6" borderId="68" xfId="0" applyNumberFormat="1" applyFont="1" applyFill="1" applyBorder="1" applyAlignment="1">
      <alignment horizontal="center" vertical="center"/>
    </xf>
    <xf numFmtId="3" fontId="2" fillId="6" borderId="72" xfId="0" applyNumberFormat="1" applyFont="1" applyFill="1" applyBorder="1" applyAlignment="1">
      <alignment horizontal="center" vertical="center"/>
    </xf>
    <xf numFmtId="0" fontId="0" fillId="0" borderId="50" xfId="0" applyBorder="1" applyAlignment="1"/>
    <xf numFmtId="3" fontId="2" fillId="6" borderId="50" xfId="0" applyNumberFormat="1" applyFont="1" applyFill="1" applyBorder="1" applyAlignment="1">
      <alignment horizontal="center" vertical="center"/>
    </xf>
    <xf numFmtId="164" fontId="2" fillId="6" borderId="9" xfId="0" applyNumberFormat="1" applyFont="1" applyFill="1" applyBorder="1" applyAlignment="1">
      <alignment horizontal="center" vertical="center"/>
    </xf>
    <xf numFmtId="164" fontId="2" fillId="6" borderId="83" xfId="0" applyNumberFormat="1" applyFont="1" applyFill="1" applyBorder="1" applyAlignment="1">
      <alignment horizontal="center" vertical="center"/>
    </xf>
    <xf numFmtId="164" fontId="13" fillId="6" borderId="84" xfId="0" applyNumberFormat="1" applyFont="1" applyFill="1" applyBorder="1" applyAlignment="1">
      <alignment vertical="center"/>
    </xf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3" fillId="7" borderId="95" xfId="0" applyFont="1" applyFill="1" applyBorder="1" applyAlignment="1">
      <alignment horizontal="center"/>
    </xf>
    <xf numFmtId="0" fontId="13" fillId="7" borderId="96" xfId="0" applyFont="1" applyFill="1" applyBorder="1" applyAlignment="1">
      <alignment horizontal="center"/>
    </xf>
    <xf numFmtId="0" fontId="13" fillId="7" borderId="97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98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5" borderId="83" xfId="0" applyFont="1" applyFill="1" applyBorder="1" applyAlignment="1">
      <alignment horizontal="center" vertical="center" wrapText="1"/>
    </xf>
    <xf numFmtId="0" fontId="8" fillId="5" borderId="84" xfId="0" applyFont="1" applyFill="1" applyBorder="1" applyAlignment="1">
      <alignment horizontal="center" vertical="center" wrapText="1"/>
    </xf>
    <xf numFmtId="49" fontId="1" fillId="0" borderId="90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 vertical="center" textRotation="90" wrapText="1"/>
    </xf>
    <xf numFmtId="0" fontId="7" fillId="0" borderId="31" xfId="0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center" vertical="center"/>
    </xf>
    <xf numFmtId="3" fontId="18" fillId="0" borderId="40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/>
    <xf numFmtId="3" fontId="14" fillId="0" borderId="40" xfId="0" applyNumberFormat="1" applyFont="1" applyBorder="1" applyAlignment="1"/>
    <xf numFmtId="165" fontId="19" fillId="0" borderId="58" xfId="0" applyNumberFormat="1" applyFont="1" applyBorder="1" applyAlignment="1">
      <alignment horizontal="center" vertical="center"/>
    </xf>
    <xf numFmtId="165" fontId="19" fillId="0" borderId="29" xfId="0" applyNumberFormat="1" applyFont="1" applyBorder="1" applyAlignment="1">
      <alignment horizontal="center" vertical="center"/>
    </xf>
    <xf numFmtId="165" fontId="9" fillId="0" borderId="59" xfId="0" applyNumberFormat="1" applyFont="1" applyBorder="1" applyAlignment="1">
      <alignment vertical="center"/>
    </xf>
    <xf numFmtId="0" fontId="14" fillId="0" borderId="77" xfId="0" applyFont="1" applyBorder="1" applyAlignment="1"/>
    <xf numFmtId="3" fontId="6" fillId="0" borderId="31" xfId="0" applyNumberFormat="1" applyFont="1" applyBorder="1" applyAlignment="1">
      <alignment horizontal="center" vertical="center"/>
    </xf>
    <xf numFmtId="165" fontId="19" fillId="0" borderId="30" xfId="0" applyNumberFormat="1" applyFont="1" applyBorder="1" applyAlignment="1">
      <alignment horizontal="center" vertical="center"/>
    </xf>
    <xf numFmtId="165" fontId="19" fillId="0" borderId="40" xfId="0" applyNumberFormat="1" applyFont="1" applyBorder="1" applyAlignment="1">
      <alignment horizontal="center" vertical="center"/>
    </xf>
    <xf numFmtId="165" fontId="9" fillId="0" borderId="62" xfId="0" applyNumberFormat="1" applyFont="1" applyBorder="1" applyAlignment="1">
      <alignment vertical="center"/>
    </xf>
    <xf numFmtId="0" fontId="14" fillId="0" borderId="57" xfId="0" applyFont="1" applyBorder="1" applyAlignment="1"/>
    <xf numFmtId="0" fontId="7" fillId="0" borderId="45" xfId="0" applyFont="1" applyBorder="1" applyAlignment="1">
      <alignment horizontal="center" textRotation="90" wrapText="1"/>
    </xf>
    <xf numFmtId="0" fontId="7" fillId="8" borderId="31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14" fillId="0" borderId="77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7" fillId="10" borderId="30" xfId="0" applyFont="1" applyFill="1" applyBorder="1" applyAlignment="1">
      <alignment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/>
    </xf>
    <xf numFmtId="0" fontId="21" fillId="0" borderId="45" xfId="0" applyFont="1" applyBorder="1" applyAlignment="1">
      <alignment horizontal="center" vertical="center" textRotation="90"/>
    </xf>
    <xf numFmtId="0" fontId="21" fillId="0" borderId="77" xfId="0" applyFont="1" applyBorder="1" applyAlignment="1">
      <alignment horizontal="center" vertical="center" textRotation="90"/>
    </xf>
    <xf numFmtId="0" fontId="21" fillId="0" borderId="57" xfId="0" applyFont="1" applyBorder="1" applyAlignment="1">
      <alignment horizontal="center" vertical="center" textRotation="90"/>
    </xf>
    <xf numFmtId="0" fontId="1" fillId="0" borderId="94" xfId="0" applyFont="1" applyBorder="1" applyAlignment="1">
      <alignment horizontal="center" vertical="center"/>
    </xf>
    <xf numFmtId="3" fontId="22" fillId="0" borderId="22" xfId="0" applyNumberFormat="1" applyFont="1" applyBorder="1" applyAlignment="1">
      <alignment horizontal="center" vertical="center"/>
    </xf>
    <xf numFmtId="3" fontId="22" fillId="0" borderId="68" xfId="0" applyNumberFormat="1" applyFont="1" applyBorder="1" applyAlignment="1">
      <alignment horizontal="center" vertical="center"/>
    </xf>
    <xf numFmtId="3" fontId="22" fillId="0" borderId="50" xfId="0" applyNumberFormat="1" applyFont="1" applyBorder="1" applyAlignment="1">
      <alignment horizontal="center" vertical="center"/>
    </xf>
    <xf numFmtId="3" fontId="22" fillId="0" borderId="72" xfId="0" applyNumberFormat="1" applyFont="1" applyBorder="1" applyAlignment="1">
      <alignment horizontal="center" vertical="center"/>
    </xf>
    <xf numFmtId="3" fontId="22" fillId="0" borderId="68" xfId="0" applyNumberFormat="1" applyFont="1" applyBorder="1" applyAlignment="1">
      <alignment vertical="center"/>
    </xf>
    <xf numFmtId="3" fontId="22" fillId="0" borderId="50" xfId="0" applyNumberFormat="1" applyFont="1" applyBorder="1" applyAlignment="1">
      <alignment vertical="center"/>
    </xf>
    <xf numFmtId="164" fontId="13" fillId="0" borderId="68" xfId="0" applyNumberFormat="1" applyFont="1" applyBorder="1" applyAlignment="1">
      <alignment horizontal="center" vertical="center"/>
    </xf>
    <xf numFmtId="164" fontId="13" fillId="0" borderId="50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0" xfId="0" applyFont="1"/>
    <xf numFmtId="3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38" xfId="0" applyNumberFormat="1" applyFont="1" applyBorder="1" applyAlignment="1">
      <alignment horizontal="center" vertical="center"/>
    </xf>
    <xf numFmtId="0" fontId="23" fillId="6" borderId="93" xfId="0" applyFont="1" applyFill="1" applyBorder="1" applyAlignment="1">
      <alignment horizontal="center"/>
    </xf>
    <xf numFmtId="0" fontId="14" fillId="0" borderId="25" xfId="0" applyFont="1" applyBorder="1" applyAlignment="1"/>
    <xf numFmtId="0" fontId="14" fillId="0" borderId="98" xfId="0" applyFont="1" applyBorder="1" applyAlignment="1"/>
    <xf numFmtId="0" fontId="14" fillId="0" borderId="26" xfId="0" applyFont="1" applyBorder="1" applyAlignment="1"/>
    <xf numFmtId="0" fontId="2" fillId="0" borderId="99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49" fontId="1" fillId="0" borderId="92" xfId="0" applyNumberFormat="1" applyFont="1" applyBorder="1" applyAlignment="1">
      <alignment horizontal="center"/>
    </xf>
    <xf numFmtId="0" fontId="7" fillId="0" borderId="58" xfId="0" applyFont="1" applyBorder="1" applyAlignment="1">
      <alignment horizontal="center" vertical="center"/>
    </xf>
    <xf numFmtId="0" fontId="14" fillId="0" borderId="29" xfId="0" applyFont="1" applyBorder="1" applyAlignment="1"/>
    <xf numFmtId="0" fontId="7" fillId="0" borderId="29" xfId="0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7" fillId="0" borderId="87" xfId="0" applyFont="1" applyBorder="1" applyAlignment="1">
      <alignment horizontal="center" vertical="center" wrapText="1"/>
    </xf>
    <xf numFmtId="0" fontId="14" fillId="0" borderId="87" xfId="0" applyFont="1" applyBorder="1" applyAlignment="1">
      <alignment wrapText="1"/>
    </xf>
    <xf numFmtId="0" fontId="14" fillId="0" borderId="58" xfId="0" applyFont="1" applyBorder="1" applyAlignment="1">
      <alignment wrapText="1"/>
    </xf>
    <xf numFmtId="0" fontId="7" fillId="10" borderId="30" xfId="0" applyFont="1" applyFill="1" applyBorder="1" applyAlignment="1">
      <alignment horizontal="center" vertical="center"/>
    </xf>
    <xf numFmtId="0" fontId="14" fillId="10" borderId="40" xfId="0" applyFont="1" applyFill="1" applyBorder="1" applyAlignment="1"/>
    <xf numFmtId="0" fontId="7" fillId="0" borderId="45" xfId="0" applyFont="1" applyBorder="1" applyAlignment="1">
      <alignment horizontal="center" vertical="center" textRotation="90"/>
    </xf>
    <xf numFmtId="0" fontId="7" fillId="10" borderId="40" xfId="0" applyFont="1" applyFill="1" applyBorder="1" applyAlignment="1">
      <alignment horizontal="center" vertical="center"/>
    </xf>
    <xf numFmtId="3" fontId="22" fillId="0" borderId="51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7" fontId="22" fillId="0" borderId="0" xfId="0" applyNumberFormat="1" applyFont="1" applyAlignment="1">
      <alignment vertical="center"/>
    </xf>
    <xf numFmtId="0" fontId="23" fillId="6" borderId="9" xfId="0" applyFont="1" applyFill="1" applyBorder="1" applyAlignment="1">
      <alignment horizontal="center"/>
    </xf>
    <xf numFmtId="0" fontId="14" fillId="0" borderId="10" xfId="0" applyFont="1" applyBorder="1" applyAlignment="1"/>
    <xf numFmtId="0" fontId="2" fillId="0" borderId="90" xfId="0" applyFont="1" applyBorder="1" applyAlignment="1">
      <alignment horizontal="center"/>
    </xf>
    <xf numFmtId="0" fontId="15" fillId="0" borderId="57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7" fillId="10" borderId="58" xfId="0" applyFont="1" applyFill="1" applyBorder="1" applyAlignment="1">
      <alignment horizontal="center" vertical="center"/>
    </xf>
    <xf numFmtId="0" fontId="14" fillId="10" borderId="29" xfId="0" applyFont="1" applyFill="1" applyBorder="1" applyAlignment="1"/>
    <xf numFmtId="0" fontId="7" fillId="0" borderId="5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4" fillId="0" borderId="100" xfId="0" applyFont="1" applyBorder="1" applyAlignment="1"/>
    <xf numFmtId="0" fontId="7" fillId="0" borderId="100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68" xfId="0" applyNumberFormat="1" applyFont="1" applyBorder="1" applyAlignment="1">
      <alignment horizontal="center" vertical="center"/>
    </xf>
    <xf numFmtId="3" fontId="1" fillId="0" borderId="72" xfId="0" applyNumberFormat="1" applyFont="1" applyBorder="1" applyAlignment="1">
      <alignment horizontal="center" vertical="center"/>
    </xf>
    <xf numFmtId="3" fontId="1" fillId="0" borderId="50" xfId="0" applyNumberFormat="1" applyFont="1" applyBorder="1" applyAlignment="1">
      <alignment horizontal="center" vertical="center"/>
    </xf>
    <xf numFmtId="0" fontId="23" fillId="6" borderId="24" xfId="0" applyFont="1" applyFill="1" applyBorder="1" applyAlignment="1">
      <alignment horizontal="center"/>
    </xf>
    <xf numFmtId="0" fontId="14" fillId="0" borderId="101" xfId="0" applyFont="1" applyBorder="1" applyAlignment="1"/>
    <xf numFmtId="0" fontId="7" fillId="5" borderId="68" xfId="0" applyFont="1" applyFill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7" fillId="5" borderId="89" xfId="0" applyFont="1" applyFill="1" applyBorder="1" applyAlignment="1">
      <alignment horizontal="center" vertical="center" wrapText="1"/>
    </xf>
    <xf numFmtId="165" fontId="19" fillId="0" borderId="67" xfId="0" applyNumberFormat="1" applyFont="1" applyBorder="1" applyAlignment="1">
      <alignment horizontal="center" vertical="center"/>
    </xf>
    <xf numFmtId="165" fontId="19" fillId="0" borderId="47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vertical="center"/>
    </xf>
    <xf numFmtId="0" fontId="7" fillId="10" borderId="40" xfId="0" applyFont="1" applyFill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7" fillId="0" borderId="72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right" vertical="center"/>
    </xf>
    <xf numFmtId="0" fontId="14" fillId="0" borderId="0" xfId="0" applyFont="1" applyAlignment="1"/>
    <xf numFmtId="49" fontId="1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7" fontId="1" fillId="0" borderId="0" xfId="0" applyNumberFormat="1" applyFont="1" applyAlignment="1">
      <alignment vertical="center"/>
    </xf>
    <xf numFmtId="0" fontId="24" fillId="0" borderId="46" xfId="0" applyFont="1" applyBorder="1" applyAlignment="1">
      <alignment horizontal="center" vertical="center" textRotation="90"/>
    </xf>
    <xf numFmtId="0" fontId="24" fillId="0" borderId="30" xfId="0" applyFont="1" applyBorder="1"/>
    <xf numFmtId="0" fontId="24" fillId="0" borderId="31" xfId="0" applyFont="1" applyBorder="1" applyAlignment="1">
      <alignment horizontal="center"/>
    </xf>
    <xf numFmtId="0" fontId="24" fillId="0" borderId="87" xfId="0" applyFont="1" applyBorder="1" applyAlignment="1">
      <alignment horizontal="center" vertical="center" textRotation="90"/>
    </xf>
    <xf numFmtId="0" fontId="24" fillId="0" borderId="58" xfId="0" applyFont="1" applyBorder="1" applyAlignment="1">
      <alignment horizontal="center" vertical="center" textRotation="90"/>
    </xf>
    <xf numFmtId="0" fontId="24" fillId="0" borderId="31" xfId="0" applyFont="1" applyBorder="1"/>
    <xf numFmtId="49" fontId="1" fillId="0" borderId="76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3" fontId="18" fillId="0" borderId="46" xfId="0" applyNumberFormat="1" applyFont="1" applyBorder="1" applyAlignment="1">
      <alignment horizontal="center" vertical="center"/>
    </xf>
    <xf numFmtId="3" fontId="18" fillId="0" borderId="100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18" fillId="0" borderId="68" xfId="0" applyNumberFormat="1" applyFont="1" applyBorder="1" applyAlignment="1">
      <alignment vertical="center"/>
    </xf>
    <xf numFmtId="3" fontId="18" fillId="0" borderId="50" xfId="0" applyNumberFormat="1" applyFont="1" applyBorder="1" applyAlignment="1">
      <alignment vertical="center"/>
    </xf>
    <xf numFmtId="165" fontId="19" fillId="0" borderId="68" xfId="0" applyNumberFormat="1" applyFont="1" applyBorder="1" applyAlignment="1">
      <alignment horizontal="center" vertical="center"/>
    </xf>
    <xf numFmtId="165" fontId="19" fillId="0" borderId="50" xfId="0" applyNumberFormat="1" applyFont="1" applyBorder="1" applyAlignment="1">
      <alignment horizontal="center" vertical="center"/>
    </xf>
    <xf numFmtId="165" fontId="9" fillId="0" borderId="66" xfId="0" applyNumberFormat="1" applyFont="1" applyBorder="1" applyAlignment="1">
      <alignment vertical="center"/>
    </xf>
    <xf numFmtId="0" fontId="2" fillId="0" borderId="102" xfId="0" applyFont="1" applyBorder="1" applyAlignment="1">
      <alignment horizontal="center" vertical="center"/>
    </xf>
    <xf numFmtId="0" fontId="3" fillId="0" borderId="103" xfId="0" applyFont="1" applyBorder="1" applyAlignment="1"/>
    <xf numFmtId="3" fontId="13" fillId="0" borderId="103" xfId="0" applyNumberFormat="1" applyFont="1" applyBorder="1" applyAlignment="1">
      <alignment horizontal="center" vertical="center"/>
    </xf>
    <xf numFmtId="3" fontId="13" fillId="0" borderId="103" xfId="0" applyNumberFormat="1" applyFont="1" applyBorder="1" applyAlignment="1">
      <alignment horizontal="center" vertical="center"/>
    </xf>
    <xf numFmtId="3" fontId="13" fillId="0" borderId="104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83" xfId="0" applyNumberFormat="1" applyFont="1" applyBorder="1" applyAlignment="1">
      <alignment horizontal="center" vertical="center"/>
    </xf>
    <xf numFmtId="164" fontId="13" fillId="0" borderId="104" xfId="0" applyNumberFormat="1" applyFont="1" applyBorder="1" applyAlignment="1">
      <alignment horizontal="center" vertical="center"/>
    </xf>
    <xf numFmtId="164" fontId="13" fillId="0" borderId="83" xfId="0" applyNumberFormat="1" applyFont="1" applyBorder="1" applyAlignment="1">
      <alignment horizontal="center" vertical="center"/>
    </xf>
    <xf numFmtId="164" fontId="13" fillId="0" borderId="8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7" fontId="1" fillId="0" borderId="0" xfId="0" applyNumberFormat="1" applyFont="1"/>
    <xf numFmtId="0" fontId="22" fillId="0" borderId="0" xfId="0" applyFont="1" applyAlignment="1">
      <alignment horizontal="left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0</xdr:row>
      <xdr:rowOff>0</xdr:rowOff>
    </xdr:from>
    <xdr:to>
      <xdr:col>10</xdr:col>
      <xdr:colOff>238125</xdr:colOff>
      <xdr:row>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73FDC857-2BCA-417A-A016-1092EA480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0"/>
          <a:ext cx="40576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617-0/Downloads/AP&#202;NDICES-TR-DO22-2023-G.NACL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ÊNDICE I-TABELA-PREÇO"/>
      <sheetName val="APÊNDICE II - RFR-DSG"/>
      <sheetName val="APÊNDICE III-CRNG-F"/>
      <sheetName val="APÊNDICE IV-MTRZ-RISCOS"/>
      <sheetName val="APÊNDICE-V-ENDEREÇÕ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view="pageBreakPreview" topLeftCell="B3" zoomScale="60" zoomScaleNormal="70" workbookViewId="0">
      <selection activeCell="B139" sqref="B139:C139"/>
    </sheetView>
  </sheetViews>
  <sheetFormatPr defaultColWidth="14.42578125" defaultRowHeight="12.75" x14ac:dyDescent="0.2"/>
  <cols>
    <col min="1" max="1" width="10.85546875" customWidth="1"/>
    <col min="2" max="2" width="23.140625" customWidth="1"/>
    <col min="3" max="3" width="29" customWidth="1"/>
    <col min="4" max="4" width="18.85546875" customWidth="1"/>
    <col min="5" max="5" width="17.7109375" customWidth="1"/>
    <col min="6" max="6" width="16.7109375" customWidth="1"/>
    <col min="7" max="7" width="14" customWidth="1"/>
    <col min="8" max="8" width="12.42578125" customWidth="1"/>
    <col min="9" max="9" width="12.85546875" customWidth="1"/>
    <col min="10" max="10" width="13.85546875" customWidth="1"/>
    <col min="11" max="12" width="15.28515625" customWidth="1"/>
    <col min="13" max="13" width="17.85546875" customWidth="1"/>
    <col min="14" max="14" width="18.140625" customWidth="1"/>
    <col min="15" max="15" width="21" customWidth="1"/>
  </cols>
  <sheetData>
    <row r="1" spans="1:15" ht="56.25" customHeight="1" x14ac:dyDescent="0.2">
      <c r="A1" s="1"/>
      <c r="B1" s="1"/>
      <c r="C1" s="1"/>
    </row>
    <row r="2" spans="1:15" ht="41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3"/>
    </row>
    <row r="3" spans="1:15" ht="15" customHeight="1" thickBot="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0.25" customHeight="1" thickBot="1" x14ac:dyDescent="0.2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  <c r="O4" s="9"/>
    </row>
    <row r="5" spans="1:15" ht="26.25" customHeight="1" thickBot="1" x14ac:dyDescent="0.25">
      <c r="A5" s="10" t="s">
        <v>3</v>
      </c>
      <c r="B5" s="11"/>
      <c r="C5" s="11"/>
      <c r="D5" s="12"/>
      <c r="E5" s="13" t="s">
        <v>4</v>
      </c>
      <c r="F5" s="14" t="s">
        <v>5</v>
      </c>
      <c r="G5" s="15" t="s">
        <v>6</v>
      </c>
      <c r="H5" s="15" t="s">
        <v>7</v>
      </c>
      <c r="I5" s="16" t="s">
        <v>8</v>
      </c>
      <c r="J5" s="12"/>
      <c r="K5" s="17" t="s">
        <v>9</v>
      </c>
      <c r="L5" s="18"/>
      <c r="M5" s="19" t="s">
        <v>10</v>
      </c>
      <c r="N5" s="20"/>
      <c r="O5" s="21"/>
    </row>
    <row r="6" spans="1:15" ht="50.25" customHeight="1" x14ac:dyDescent="0.2">
      <c r="A6" s="10"/>
      <c r="B6" s="11"/>
      <c r="C6" s="11"/>
      <c r="D6" s="12"/>
      <c r="E6" s="13"/>
      <c r="F6" s="15"/>
      <c r="G6" s="15"/>
      <c r="H6" s="15"/>
      <c r="I6" s="22"/>
      <c r="J6" s="23"/>
      <c r="K6" s="17"/>
      <c r="L6" s="24"/>
      <c r="M6" s="25" t="s">
        <v>11</v>
      </c>
      <c r="N6" s="26" t="s">
        <v>12</v>
      </c>
      <c r="O6" s="27" t="s">
        <v>13</v>
      </c>
    </row>
    <row r="7" spans="1:15" ht="24" customHeight="1" thickBot="1" x14ac:dyDescent="0.25">
      <c r="A7" s="28"/>
      <c r="B7" s="29"/>
      <c r="C7" s="29"/>
      <c r="D7" s="30"/>
      <c r="E7" s="31"/>
      <c r="F7" s="32"/>
      <c r="G7" s="32"/>
      <c r="H7" s="32"/>
      <c r="I7" s="33" t="s">
        <v>14</v>
      </c>
      <c r="J7" s="33" t="s">
        <v>15</v>
      </c>
      <c r="K7" s="34" t="s">
        <v>14</v>
      </c>
      <c r="L7" s="35" t="s">
        <v>15</v>
      </c>
      <c r="M7" s="36"/>
      <c r="N7" s="37"/>
      <c r="O7" s="38"/>
    </row>
    <row r="8" spans="1:15" ht="18.75" customHeight="1" x14ac:dyDescent="0.2">
      <c r="A8" s="39" t="s">
        <v>16</v>
      </c>
      <c r="B8" s="40"/>
      <c r="C8" s="41"/>
      <c r="D8" s="42" t="s">
        <v>17</v>
      </c>
      <c r="E8" s="43">
        <v>1100</v>
      </c>
      <c r="F8" s="44">
        <f>COUNT(G55,G61,G63:G64,G74:G75,G77,G80:G82,G86,G94)</f>
        <v>12</v>
      </c>
      <c r="G8" s="45">
        <v>5</v>
      </c>
      <c r="H8" s="46">
        <f t="shared" ref="H8:H36" si="0">E8*(F8+G8)</f>
        <v>18700</v>
      </c>
      <c r="I8" s="47">
        <f>SUM(I55,I61,I63:I64,I74:I75,I77,I80:I82,I86,I94)</f>
        <v>0</v>
      </c>
      <c r="J8" s="48">
        <v>0</v>
      </c>
      <c r="K8" s="48">
        <f>SUM(K55,K61,K63:K64,K74:K75,K77,K80:K82,K86,K94)</f>
        <v>0</v>
      </c>
      <c r="L8" s="47">
        <v>0</v>
      </c>
      <c r="M8" s="49">
        <v>0</v>
      </c>
      <c r="N8" s="50">
        <f t="shared" ref="N8:N13" si="1">(F8+G8)*M8</f>
        <v>0</v>
      </c>
      <c r="O8" s="51">
        <f t="shared" ref="O8:O36" si="2">N8/365</f>
        <v>0</v>
      </c>
    </row>
    <row r="9" spans="1:15" ht="15" customHeight="1" x14ac:dyDescent="0.2">
      <c r="A9" s="52"/>
      <c r="B9" s="53"/>
      <c r="C9" s="54"/>
      <c r="D9" s="42" t="s">
        <v>18</v>
      </c>
      <c r="E9" s="43">
        <v>2190</v>
      </c>
      <c r="F9" s="44">
        <f>COUNT(G58,G62,G65:G66,G71,G73,G78,G83:G84,G89:G91)</f>
        <v>12</v>
      </c>
      <c r="G9" s="45">
        <v>5</v>
      </c>
      <c r="H9" s="46">
        <f t="shared" si="0"/>
        <v>37230</v>
      </c>
      <c r="I9" s="55">
        <f>SUM(I58,I62,I65:I66,I71,I73,I78,I83:I84,I89:I91)</f>
        <v>0</v>
      </c>
      <c r="J9" s="48">
        <v>0</v>
      </c>
      <c r="K9" s="48">
        <f>SUM(K58,K62,K65:K66,K71,K73,K78,K83:K84,K89:K91)</f>
        <v>0</v>
      </c>
      <c r="L9" s="47">
        <v>0</v>
      </c>
      <c r="M9" s="49">
        <v>0</v>
      </c>
      <c r="N9" s="50">
        <f t="shared" si="1"/>
        <v>0</v>
      </c>
      <c r="O9" s="56">
        <f t="shared" si="2"/>
        <v>0</v>
      </c>
    </row>
    <row r="10" spans="1:15" ht="15" customHeight="1" x14ac:dyDescent="0.2">
      <c r="A10" s="52"/>
      <c r="B10" s="53"/>
      <c r="C10" s="54"/>
      <c r="D10" s="42" t="s">
        <v>19</v>
      </c>
      <c r="E10" s="57">
        <v>4380</v>
      </c>
      <c r="F10" s="58">
        <f>COUNT(G57,G59,G67,G69:G70,G72,G76,G79,G87,G92:G93,G95)</f>
        <v>12</v>
      </c>
      <c r="G10" s="59">
        <v>2</v>
      </c>
      <c r="H10" s="60">
        <f t="shared" si="0"/>
        <v>61320</v>
      </c>
      <c r="I10" s="61">
        <f>SUM(I57,I59,I67,I69:I70,I72,I76,I79,I87,I92:I93,I95)</f>
        <v>0</v>
      </c>
      <c r="J10" s="48">
        <v>0</v>
      </c>
      <c r="K10" s="48">
        <f>SUM(K57,K59,K67,K69:K70,K72,K76,K79,K87,K92:K93,K95)</f>
        <v>0</v>
      </c>
      <c r="L10" s="47">
        <v>0</v>
      </c>
      <c r="M10" s="62">
        <v>0</v>
      </c>
      <c r="N10" s="50">
        <f t="shared" si="1"/>
        <v>0</v>
      </c>
      <c r="O10" s="56">
        <f t="shared" si="2"/>
        <v>0</v>
      </c>
    </row>
    <row r="11" spans="1:15" ht="15" customHeight="1" x14ac:dyDescent="0.2">
      <c r="A11" s="52"/>
      <c r="B11" s="53"/>
      <c r="C11" s="54"/>
      <c r="D11" s="63" t="s">
        <v>20</v>
      </c>
      <c r="E11" s="64">
        <v>8760</v>
      </c>
      <c r="F11" s="65">
        <f>COUNT(G56,G60,G68,G85)</f>
        <v>4</v>
      </c>
      <c r="G11" s="66">
        <v>2</v>
      </c>
      <c r="H11" s="67">
        <f t="shared" si="0"/>
        <v>52560</v>
      </c>
      <c r="I11" s="47">
        <f>SUM(I56,I60,I68,I85)</f>
        <v>0</v>
      </c>
      <c r="J11" s="48">
        <v>0</v>
      </c>
      <c r="K11" s="48">
        <f>SUM(K56,K60,K68,K85)</f>
        <v>0</v>
      </c>
      <c r="L11" s="47">
        <v>0</v>
      </c>
      <c r="M11" s="68">
        <v>0</v>
      </c>
      <c r="N11" s="50">
        <f t="shared" si="1"/>
        <v>0</v>
      </c>
      <c r="O11" s="56">
        <f t="shared" si="2"/>
        <v>0</v>
      </c>
    </row>
    <row r="12" spans="1:15" ht="15" customHeight="1" x14ac:dyDescent="0.2">
      <c r="A12" s="52"/>
      <c r="B12" s="53"/>
      <c r="C12" s="54"/>
      <c r="D12" s="63" t="s">
        <v>21</v>
      </c>
      <c r="E12" s="64">
        <v>20000</v>
      </c>
      <c r="F12" s="65">
        <v>1</v>
      </c>
      <c r="G12" s="66">
        <v>1</v>
      </c>
      <c r="H12" s="67">
        <f t="shared" si="0"/>
        <v>40000</v>
      </c>
      <c r="I12" s="47">
        <f>I88</f>
        <v>0</v>
      </c>
      <c r="J12" s="48">
        <v>0</v>
      </c>
      <c r="K12" s="48">
        <f>K88</f>
        <v>0</v>
      </c>
      <c r="L12" s="47">
        <v>0</v>
      </c>
      <c r="M12" s="68">
        <v>0</v>
      </c>
      <c r="N12" s="50">
        <f t="shared" si="1"/>
        <v>0</v>
      </c>
      <c r="O12" s="69">
        <f t="shared" si="2"/>
        <v>0</v>
      </c>
    </row>
    <row r="13" spans="1:15" ht="15" customHeight="1" thickBot="1" x14ac:dyDescent="0.25">
      <c r="A13" s="70"/>
      <c r="B13" s="71"/>
      <c r="C13" s="72"/>
      <c r="D13" s="63" t="s">
        <v>22</v>
      </c>
      <c r="E13" s="73">
        <v>130000</v>
      </c>
      <c r="F13" s="58">
        <v>0</v>
      </c>
      <c r="G13" s="74">
        <v>2</v>
      </c>
      <c r="H13" s="75">
        <f t="shared" si="0"/>
        <v>260000</v>
      </c>
      <c r="I13" s="76">
        <v>0</v>
      </c>
      <c r="J13" s="77">
        <v>0</v>
      </c>
      <c r="K13" s="78">
        <v>0</v>
      </c>
      <c r="L13" s="79">
        <v>0</v>
      </c>
      <c r="M13" s="62">
        <v>0</v>
      </c>
      <c r="N13" s="80">
        <f t="shared" si="1"/>
        <v>0</v>
      </c>
      <c r="O13" s="69">
        <f t="shared" si="2"/>
        <v>0</v>
      </c>
    </row>
    <row r="14" spans="1:15" ht="15" customHeight="1" x14ac:dyDescent="0.2">
      <c r="A14" s="52" t="s">
        <v>23</v>
      </c>
      <c r="B14" s="53"/>
      <c r="C14" s="53"/>
      <c r="D14" s="40"/>
      <c r="E14" s="41"/>
      <c r="F14" s="81">
        <f t="shared" ref="F14:L14" si="3">SUM(F8:F13)</f>
        <v>41</v>
      </c>
      <c r="G14" s="82">
        <f t="shared" si="3"/>
        <v>17</v>
      </c>
      <c r="H14" s="83">
        <f t="shared" si="3"/>
        <v>469810</v>
      </c>
      <c r="I14" s="82">
        <f t="shared" si="3"/>
        <v>0</v>
      </c>
      <c r="J14" s="82">
        <f t="shared" si="3"/>
        <v>0</v>
      </c>
      <c r="K14" s="82">
        <f t="shared" si="3"/>
        <v>0</v>
      </c>
      <c r="L14" s="84">
        <f t="shared" si="3"/>
        <v>0</v>
      </c>
      <c r="M14" s="85" t="s">
        <v>23</v>
      </c>
      <c r="N14" s="86">
        <f>SUM(N8:N13)</f>
        <v>0</v>
      </c>
      <c r="O14" s="87">
        <f>SUM(O8:O13)</f>
        <v>0</v>
      </c>
    </row>
    <row r="15" spans="1:15" ht="15" customHeight="1" thickBot="1" x14ac:dyDescent="0.25">
      <c r="A15" s="52"/>
      <c r="B15" s="53"/>
      <c r="C15" s="53"/>
      <c r="D15" s="71"/>
      <c r="E15" s="72"/>
      <c r="F15" s="88">
        <f>F14+G14</f>
        <v>58</v>
      </c>
      <c r="G15" s="89"/>
      <c r="H15" s="90"/>
      <c r="I15" s="89">
        <f>I14+J14</f>
        <v>0</v>
      </c>
      <c r="J15" s="89"/>
      <c r="K15" s="89">
        <f>K14+L14</f>
        <v>0</v>
      </c>
      <c r="L15" s="91"/>
      <c r="M15" s="92"/>
      <c r="N15" s="93"/>
      <c r="O15" s="94"/>
    </row>
    <row r="16" spans="1:15" ht="15" customHeight="1" x14ac:dyDescent="0.2">
      <c r="A16" s="95" t="s">
        <v>24</v>
      </c>
      <c r="B16" s="96"/>
      <c r="C16" s="97"/>
      <c r="D16" s="98" t="s">
        <v>25</v>
      </c>
      <c r="E16" s="99">
        <v>365</v>
      </c>
      <c r="F16" s="44">
        <f>COUNT(G139,G141)</f>
        <v>2</v>
      </c>
      <c r="G16" s="100">
        <v>1</v>
      </c>
      <c r="H16" s="101">
        <f t="shared" si="0"/>
        <v>1095</v>
      </c>
      <c r="I16" s="55">
        <f>SUM(H139,H141)</f>
        <v>0</v>
      </c>
      <c r="J16" s="102">
        <f>$G16*J139</f>
        <v>0</v>
      </c>
      <c r="K16" s="102">
        <f>SUM(K139,K141)</f>
        <v>0</v>
      </c>
      <c r="L16" s="103">
        <v>0</v>
      </c>
      <c r="M16" s="104">
        <v>0</v>
      </c>
      <c r="N16" s="105">
        <f t="shared" ref="N16:N20" si="4">(F16+G16)*M16</f>
        <v>0</v>
      </c>
      <c r="O16" s="106">
        <f t="shared" si="2"/>
        <v>0</v>
      </c>
    </row>
    <row r="17" spans="1:15" ht="15" customHeight="1" x14ac:dyDescent="0.2">
      <c r="A17" s="107"/>
      <c r="B17" s="108"/>
      <c r="C17" s="109"/>
      <c r="D17" s="42" t="s">
        <v>17</v>
      </c>
      <c r="E17" s="43">
        <v>1100</v>
      </c>
      <c r="F17" s="44">
        <f>COUNT(G101:G102,G110:G111,G113:G118,G120:G121,G123:G125,G127,G129:G134,G137:G138,G140)</f>
        <v>25</v>
      </c>
      <c r="G17" s="45">
        <v>2</v>
      </c>
      <c r="H17" s="46">
        <f t="shared" si="0"/>
        <v>29700</v>
      </c>
      <c r="I17" s="55">
        <f>SUM(H101:I102,H110:I111,H113:I118,H120,H121,H123:I125,H127,H129:I134,H137,H138,H140)</f>
        <v>0</v>
      </c>
      <c r="J17" s="48">
        <f>$G17*J101</f>
        <v>0</v>
      </c>
      <c r="K17" s="48">
        <f>SUM(K101:K102,K110:K111,K113:K118,K120:K121,K123:K125,K129:K134,K137:K138,K140)</f>
        <v>0</v>
      </c>
      <c r="L17" s="47">
        <v>0</v>
      </c>
      <c r="M17" s="110">
        <v>0</v>
      </c>
      <c r="N17" s="111">
        <f t="shared" si="4"/>
        <v>0</v>
      </c>
      <c r="O17" s="112">
        <f t="shared" si="2"/>
        <v>0</v>
      </c>
    </row>
    <row r="18" spans="1:15" ht="15" customHeight="1" x14ac:dyDescent="0.2">
      <c r="A18" s="107"/>
      <c r="B18" s="108"/>
      <c r="C18" s="109"/>
      <c r="D18" s="42" t="s">
        <v>18</v>
      </c>
      <c r="E18" s="43">
        <v>2190</v>
      </c>
      <c r="F18" s="44">
        <f>COUNT(G104:G106,G109,G119,G122,G128)</f>
        <v>7</v>
      </c>
      <c r="G18" s="45">
        <v>2</v>
      </c>
      <c r="H18" s="46">
        <f t="shared" si="0"/>
        <v>19710</v>
      </c>
      <c r="I18" s="55">
        <f>SUM(H104:I108,H119,H122,H126,H136)</f>
        <v>0</v>
      </c>
      <c r="J18" s="48">
        <f>$G18*J104</f>
        <v>0</v>
      </c>
      <c r="K18" s="48">
        <f>SUM(K104:K106,K109,K119,K122,K128)</f>
        <v>0</v>
      </c>
      <c r="L18" s="47">
        <v>0</v>
      </c>
      <c r="M18" s="110">
        <v>0</v>
      </c>
      <c r="N18" s="111">
        <f t="shared" si="4"/>
        <v>0</v>
      </c>
      <c r="O18" s="112">
        <f t="shared" si="2"/>
        <v>0</v>
      </c>
    </row>
    <row r="19" spans="1:15" ht="15" customHeight="1" x14ac:dyDescent="0.2">
      <c r="A19" s="107"/>
      <c r="B19" s="108"/>
      <c r="C19" s="109"/>
      <c r="D19" s="42" t="s">
        <v>19</v>
      </c>
      <c r="E19" s="43">
        <v>4380</v>
      </c>
      <c r="F19" s="44">
        <f>COUNT(G103,G107:G108,G112,G126,G135:G136)</f>
        <v>7</v>
      </c>
      <c r="G19" s="45">
        <v>2</v>
      </c>
      <c r="H19" s="46">
        <f t="shared" si="0"/>
        <v>39420</v>
      </c>
      <c r="I19" s="55">
        <f>SUM(H103,H109,H112,H128,H135)</f>
        <v>0</v>
      </c>
      <c r="J19" s="48">
        <f>$G19*J103</f>
        <v>0</v>
      </c>
      <c r="K19" s="48">
        <f>SUM(K103,K107:K108,K112,K126,K135:K136)</f>
        <v>0</v>
      </c>
      <c r="L19" s="47">
        <v>0</v>
      </c>
      <c r="M19" s="110">
        <v>0</v>
      </c>
      <c r="N19" s="111">
        <f t="shared" si="4"/>
        <v>0</v>
      </c>
      <c r="O19" s="112">
        <f t="shared" si="2"/>
        <v>0</v>
      </c>
    </row>
    <row r="20" spans="1:15" ht="15" customHeight="1" thickBot="1" x14ac:dyDescent="0.25">
      <c r="A20" s="113"/>
      <c r="B20" s="114"/>
      <c r="C20" s="115"/>
      <c r="D20" s="63" t="s">
        <v>20</v>
      </c>
      <c r="E20" s="57">
        <v>8760</v>
      </c>
      <c r="F20" s="58">
        <v>0</v>
      </c>
      <c r="G20" s="59">
        <v>1</v>
      </c>
      <c r="H20" s="60">
        <f t="shared" si="0"/>
        <v>8760</v>
      </c>
      <c r="I20" s="76">
        <v>0</v>
      </c>
      <c r="J20" s="78">
        <f>$G20*J56</f>
        <v>0</v>
      </c>
      <c r="K20" s="78">
        <v>0</v>
      </c>
      <c r="L20" s="116">
        <v>0</v>
      </c>
      <c r="M20" s="117">
        <v>0</v>
      </c>
      <c r="N20" s="118">
        <f t="shared" si="4"/>
        <v>0</v>
      </c>
      <c r="O20" s="119">
        <f t="shared" si="2"/>
        <v>0</v>
      </c>
    </row>
    <row r="21" spans="1:15" ht="15" customHeight="1" x14ac:dyDescent="0.2">
      <c r="A21" s="52" t="s">
        <v>26</v>
      </c>
      <c r="B21" s="53"/>
      <c r="C21" s="53"/>
      <c r="D21" s="40"/>
      <c r="E21" s="40"/>
      <c r="F21" s="120">
        <f>SUM(F16:F20)</f>
        <v>41</v>
      </c>
      <c r="G21" s="82">
        <f>SUM(G16:G20)</f>
        <v>8</v>
      </c>
      <c r="H21" s="121">
        <f>SUM(H16:H20)</f>
        <v>98685</v>
      </c>
      <c r="I21" s="82">
        <f t="shared" ref="I21:L21" si="5">SUM(I16:I20)</f>
        <v>0</v>
      </c>
      <c r="J21" s="82">
        <f t="shared" si="5"/>
        <v>0</v>
      </c>
      <c r="K21" s="82">
        <f t="shared" si="5"/>
        <v>0</v>
      </c>
      <c r="L21" s="122">
        <f t="shared" si="5"/>
        <v>0</v>
      </c>
      <c r="M21" s="123" t="s">
        <v>26</v>
      </c>
      <c r="N21" s="86">
        <f>SUM(N16:N20)</f>
        <v>0</v>
      </c>
      <c r="O21" s="87">
        <f>SUM(O16:O20)</f>
        <v>0</v>
      </c>
    </row>
    <row r="22" spans="1:15" ht="15" customHeight="1" thickBot="1" x14ac:dyDescent="0.25">
      <c r="A22" s="52"/>
      <c r="B22" s="71"/>
      <c r="C22" s="71"/>
      <c r="D22" s="71"/>
      <c r="E22" s="71"/>
      <c r="F22" s="124">
        <f>F21+G21</f>
        <v>49</v>
      </c>
      <c r="G22" s="89"/>
      <c r="H22" s="125"/>
      <c r="I22" s="126">
        <f>I21+J21</f>
        <v>0</v>
      </c>
      <c r="J22" s="88"/>
      <c r="K22" s="126">
        <f>K21+L21</f>
        <v>0</v>
      </c>
      <c r="L22" s="127"/>
      <c r="M22" s="128"/>
      <c r="N22" s="93"/>
      <c r="O22" s="94"/>
    </row>
    <row r="23" spans="1:15" ht="15" customHeight="1" x14ac:dyDescent="0.2">
      <c r="A23" s="129" t="s">
        <v>27</v>
      </c>
      <c r="B23" s="53" t="s">
        <v>28</v>
      </c>
      <c r="C23" s="54"/>
      <c r="D23" s="98" t="s">
        <v>25</v>
      </c>
      <c r="E23" s="99">
        <v>365</v>
      </c>
      <c r="F23" s="44">
        <f>COUNT(G147,G161)</f>
        <v>2</v>
      </c>
      <c r="G23" s="100">
        <v>1</v>
      </c>
      <c r="H23" s="101">
        <f t="shared" si="0"/>
        <v>1095</v>
      </c>
      <c r="I23" s="55">
        <f>SUM(H147,H161)</f>
        <v>0</v>
      </c>
      <c r="J23" s="102">
        <f>$G23*J147</f>
        <v>0</v>
      </c>
      <c r="K23" s="102">
        <f>SUM(K147,K161)</f>
        <v>0</v>
      </c>
      <c r="L23" s="103">
        <v>0</v>
      </c>
      <c r="M23" s="104">
        <v>0</v>
      </c>
      <c r="N23" s="105">
        <f t="shared" ref="N23:N36" si="6">(F23+G23)*M23</f>
        <v>0</v>
      </c>
      <c r="O23" s="106">
        <f t="shared" si="2"/>
        <v>0</v>
      </c>
    </row>
    <row r="24" spans="1:15" ht="15" customHeight="1" x14ac:dyDescent="0.2">
      <c r="A24" s="130"/>
      <c r="B24" s="53"/>
      <c r="C24" s="54"/>
      <c r="D24" s="42" t="s">
        <v>17</v>
      </c>
      <c r="E24" s="43">
        <v>1100</v>
      </c>
      <c r="F24" s="44">
        <f>COUNT(G150:G151,G154,G156,G160)</f>
        <v>5</v>
      </c>
      <c r="G24" s="45">
        <v>1</v>
      </c>
      <c r="H24" s="46">
        <f t="shared" si="0"/>
        <v>6600</v>
      </c>
      <c r="I24" s="55">
        <f>SUM(H150:H151,H154,H156,H160)</f>
        <v>0</v>
      </c>
      <c r="J24" s="48">
        <f>$G24*J101</f>
        <v>0</v>
      </c>
      <c r="K24" s="48">
        <f>SUM(K150:K151,K154,K156,K160)</f>
        <v>0</v>
      </c>
      <c r="L24" s="47">
        <v>0</v>
      </c>
      <c r="M24" s="110">
        <v>0</v>
      </c>
      <c r="N24" s="111">
        <f t="shared" si="6"/>
        <v>0</v>
      </c>
      <c r="O24" s="112">
        <f t="shared" si="2"/>
        <v>0</v>
      </c>
    </row>
    <row r="25" spans="1:15" ht="15" customHeight="1" x14ac:dyDescent="0.2">
      <c r="A25" s="130"/>
      <c r="B25" s="53"/>
      <c r="C25" s="54"/>
      <c r="D25" s="42" t="s">
        <v>18</v>
      </c>
      <c r="E25" s="43">
        <v>2190</v>
      </c>
      <c r="F25" s="44">
        <f>COUNT(G155,G157:G159)</f>
        <v>4</v>
      </c>
      <c r="G25" s="45">
        <v>1</v>
      </c>
      <c r="H25" s="46">
        <f t="shared" si="0"/>
        <v>10950</v>
      </c>
      <c r="I25" s="55">
        <f>SUM(H155,H157:H159)</f>
        <v>0</v>
      </c>
      <c r="J25" s="48">
        <f>$G25*J104</f>
        <v>0</v>
      </c>
      <c r="K25" s="48">
        <f>SUM(K155,K157:K159)</f>
        <v>0</v>
      </c>
      <c r="L25" s="47">
        <v>0</v>
      </c>
      <c r="M25" s="110">
        <v>0</v>
      </c>
      <c r="N25" s="111">
        <f t="shared" si="6"/>
        <v>0</v>
      </c>
      <c r="O25" s="112">
        <f t="shared" si="2"/>
        <v>0</v>
      </c>
    </row>
    <row r="26" spans="1:15" ht="15" customHeight="1" x14ac:dyDescent="0.2">
      <c r="A26" s="130"/>
      <c r="B26" s="53"/>
      <c r="C26" s="54"/>
      <c r="D26" s="42" t="s">
        <v>19</v>
      </c>
      <c r="E26" s="43">
        <v>4380</v>
      </c>
      <c r="F26" s="44">
        <f>COUNT(G148:G149,G152)</f>
        <v>3</v>
      </c>
      <c r="G26" s="45">
        <v>2</v>
      </c>
      <c r="H26" s="46">
        <f t="shared" si="0"/>
        <v>21900</v>
      </c>
      <c r="I26" s="55">
        <f>SUM(H148:H149,H152:H153)</f>
        <v>0</v>
      </c>
      <c r="J26" s="48">
        <f>$G26*J103</f>
        <v>0</v>
      </c>
      <c r="K26" s="48">
        <f>SUM(K148:K149,K152)</f>
        <v>0</v>
      </c>
      <c r="L26" s="47">
        <v>0</v>
      </c>
      <c r="M26" s="110">
        <v>0</v>
      </c>
      <c r="N26" s="111">
        <f t="shared" si="6"/>
        <v>0</v>
      </c>
      <c r="O26" s="112">
        <f t="shared" si="2"/>
        <v>0</v>
      </c>
    </row>
    <row r="27" spans="1:15" ht="15" customHeight="1" thickBot="1" x14ac:dyDescent="0.25">
      <c r="A27" s="130"/>
      <c r="B27" s="53"/>
      <c r="C27" s="54"/>
      <c r="D27" s="131" t="s">
        <v>20</v>
      </c>
      <c r="E27" s="132">
        <v>8760</v>
      </c>
      <c r="F27" s="133">
        <f>COUNT(G153)</f>
        <v>1</v>
      </c>
      <c r="G27" s="134">
        <v>0</v>
      </c>
      <c r="H27" s="135">
        <f t="shared" si="0"/>
        <v>8760</v>
      </c>
      <c r="I27" s="136">
        <v>0</v>
      </c>
      <c r="J27" s="137">
        <v>0</v>
      </c>
      <c r="K27" s="138">
        <f>K153</f>
        <v>0</v>
      </c>
      <c r="L27" s="139">
        <v>0</v>
      </c>
      <c r="M27" s="117">
        <v>0</v>
      </c>
      <c r="N27" s="118">
        <f t="shared" si="6"/>
        <v>0</v>
      </c>
      <c r="O27" s="119">
        <f t="shared" si="2"/>
        <v>0</v>
      </c>
    </row>
    <row r="28" spans="1:15" ht="15" customHeight="1" x14ac:dyDescent="0.2">
      <c r="A28" s="52"/>
      <c r="B28" s="39" t="s">
        <v>29</v>
      </c>
      <c r="C28" s="41"/>
      <c r="D28" s="98" t="s">
        <v>25</v>
      </c>
      <c r="E28" s="99">
        <v>365</v>
      </c>
      <c r="F28" s="44">
        <f>COUNT(G171)</f>
        <v>1</v>
      </c>
      <c r="G28" s="100">
        <v>0</v>
      </c>
      <c r="H28" s="101">
        <f t="shared" si="0"/>
        <v>365</v>
      </c>
      <c r="I28" s="55">
        <f>H171</f>
        <v>0</v>
      </c>
      <c r="J28" s="102">
        <v>0</v>
      </c>
      <c r="K28" s="102">
        <f>K171</f>
        <v>0</v>
      </c>
      <c r="L28" s="103">
        <v>0</v>
      </c>
      <c r="M28" s="140">
        <v>0</v>
      </c>
      <c r="N28" s="141">
        <f t="shared" si="6"/>
        <v>0</v>
      </c>
      <c r="O28" s="142">
        <f t="shared" si="2"/>
        <v>0</v>
      </c>
    </row>
    <row r="29" spans="1:15" ht="15" customHeight="1" x14ac:dyDescent="0.2">
      <c r="A29" s="52"/>
      <c r="B29" s="52"/>
      <c r="C29" s="54"/>
      <c r="D29" s="42" t="s">
        <v>17</v>
      </c>
      <c r="E29" s="43">
        <v>1100</v>
      </c>
      <c r="F29" s="44">
        <f>COUNT(G170)</f>
        <v>1</v>
      </c>
      <c r="G29" s="45">
        <v>1</v>
      </c>
      <c r="H29" s="46">
        <f t="shared" si="0"/>
        <v>2200</v>
      </c>
      <c r="I29" s="55">
        <f>H170</f>
        <v>0</v>
      </c>
      <c r="J29" s="48">
        <f>I29</f>
        <v>0</v>
      </c>
      <c r="K29" s="48">
        <f>K170</f>
        <v>0</v>
      </c>
      <c r="L29" s="47">
        <v>0</v>
      </c>
      <c r="M29" s="110">
        <v>0</v>
      </c>
      <c r="N29" s="111">
        <f t="shared" si="6"/>
        <v>0</v>
      </c>
      <c r="O29" s="112">
        <f t="shared" si="2"/>
        <v>0</v>
      </c>
    </row>
    <row r="30" spans="1:15" ht="15" customHeight="1" x14ac:dyDescent="0.2">
      <c r="A30" s="52"/>
      <c r="B30" s="52"/>
      <c r="C30" s="54"/>
      <c r="D30" s="63" t="s">
        <v>19</v>
      </c>
      <c r="E30" s="57">
        <v>4380</v>
      </c>
      <c r="F30" s="65">
        <f>COUNT(G167)</f>
        <v>1</v>
      </c>
      <c r="G30" s="59">
        <v>2</v>
      </c>
      <c r="H30" s="60">
        <f t="shared" si="0"/>
        <v>13140</v>
      </c>
      <c r="I30" s="76">
        <v>0</v>
      </c>
      <c r="J30" s="65">
        <f>$G30*I30</f>
        <v>0</v>
      </c>
      <c r="K30" s="48">
        <f>K167</f>
        <v>0</v>
      </c>
      <c r="L30" s="143">
        <v>0</v>
      </c>
      <c r="M30" s="110">
        <v>0</v>
      </c>
      <c r="N30" s="111">
        <f t="shared" si="6"/>
        <v>0</v>
      </c>
      <c r="O30" s="112">
        <f t="shared" si="2"/>
        <v>0</v>
      </c>
    </row>
    <row r="31" spans="1:15" ht="15" customHeight="1" x14ac:dyDescent="0.2">
      <c r="A31" s="52"/>
      <c r="B31" s="52"/>
      <c r="C31" s="54"/>
      <c r="D31" s="144" t="s">
        <v>20</v>
      </c>
      <c r="E31" s="145">
        <v>8760</v>
      </c>
      <c r="F31" s="65">
        <f>COUNT(G168)</f>
        <v>1</v>
      </c>
      <c r="G31" s="146">
        <v>0</v>
      </c>
      <c r="H31" s="147">
        <f t="shared" si="0"/>
        <v>8760</v>
      </c>
      <c r="I31" s="79">
        <f>H167</f>
        <v>0</v>
      </c>
      <c r="J31" s="48">
        <v>0</v>
      </c>
      <c r="K31" s="48">
        <f>K168</f>
        <v>0</v>
      </c>
      <c r="L31" s="47">
        <v>0</v>
      </c>
      <c r="M31" s="110">
        <v>0</v>
      </c>
      <c r="N31" s="111">
        <f t="shared" si="6"/>
        <v>0</v>
      </c>
      <c r="O31" s="112">
        <f t="shared" si="2"/>
        <v>0</v>
      </c>
    </row>
    <row r="32" spans="1:15" ht="15" customHeight="1" thickBot="1" x14ac:dyDescent="0.25">
      <c r="A32" s="52"/>
      <c r="B32" s="70"/>
      <c r="C32" s="72"/>
      <c r="D32" s="148" t="s">
        <v>21</v>
      </c>
      <c r="E32" s="149">
        <v>20000</v>
      </c>
      <c r="F32" s="133">
        <f>COUNT(G169)</f>
        <v>1</v>
      </c>
      <c r="G32" s="150">
        <v>0</v>
      </c>
      <c r="H32" s="151">
        <f t="shared" si="0"/>
        <v>20000</v>
      </c>
      <c r="I32" s="152">
        <f>H168</f>
        <v>0</v>
      </c>
      <c r="J32" s="138">
        <v>0</v>
      </c>
      <c r="K32" s="138">
        <f>K169</f>
        <v>0</v>
      </c>
      <c r="L32" s="153">
        <v>0</v>
      </c>
      <c r="M32" s="117">
        <v>0</v>
      </c>
      <c r="N32" s="118">
        <f t="shared" si="6"/>
        <v>0</v>
      </c>
      <c r="O32" s="119">
        <f t="shared" si="2"/>
        <v>0</v>
      </c>
    </row>
    <row r="33" spans="1:15" ht="15" customHeight="1" x14ac:dyDescent="0.2">
      <c r="A33" s="130"/>
      <c r="B33" s="154" t="s">
        <v>30</v>
      </c>
      <c r="C33" s="155"/>
      <c r="D33" s="42" t="s">
        <v>17</v>
      </c>
      <c r="E33" s="43">
        <v>1100</v>
      </c>
      <c r="F33" s="44">
        <f>COUNT(G180,G182:G184,G186,G189:G190,G192,G194)</f>
        <v>9</v>
      </c>
      <c r="G33" s="156">
        <v>2</v>
      </c>
      <c r="H33" s="102">
        <f t="shared" si="0"/>
        <v>12100</v>
      </c>
      <c r="I33" s="103">
        <f>SUM(H180,H182:H186,H189:H190,H192:H194)</f>
        <v>0</v>
      </c>
      <c r="J33" s="48">
        <f>$G33*J180</f>
        <v>0</v>
      </c>
      <c r="K33" s="48">
        <f>SUM(K180,K182:K184,K186,K189:K190,K192,K194)</f>
        <v>0</v>
      </c>
      <c r="L33" s="47">
        <v>0</v>
      </c>
      <c r="M33" s="110">
        <v>0</v>
      </c>
      <c r="N33" s="111">
        <f t="shared" si="6"/>
        <v>0</v>
      </c>
      <c r="O33" s="157">
        <f t="shared" si="2"/>
        <v>0</v>
      </c>
    </row>
    <row r="34" spans="1:15" ht="15" customHeight="1" x14ac:dyDescent="0.2">
      <c r="A34" s="130"/>
      <c r="B34" s="154"/>
      <c r="C34" s="155"/>
      <c r="D34" s="42" t="s">
        <v>18</v>
      </c>
      <c r="E34" s="43">
        <v>2190</v>
      </c>
      <c r="F34" s="44">
        <f>COUNT(G178:G179,G181,G185,G191)</f>
        <v>5</v>
      </c>
      <c r="G34" s="156">
        <v>1</v>
      </c>
      <c r="H34" s="48">
        <f t="shared" si="0"/>
        <v>13140</v>
      </c>
      <c r="I34" s="47">
        <f>SUM(H178:H179,H181,H187,H191)</f>
        <v>0</v>
      </c>
      <c r="J34" s="48">
        <f>$G34*J178</f>
        <v>0</v>
      </c>
      <c r="K34" s="48">
        <f>SUM(K178:K179,K181,K185,K191)</f>
        <v>0</v>
      </c>
      <c r="L34" s="47">
        <v>0</v>
      </c>
      <c r="M34" s="110">
        <v>0</v>
      </c>
      <c r="N34" s="111">
        <f t="shared" si="6"/>
        <v>0</v>
      </c>
      <c r="O34" s="157">
        <f t="shared" si="2"/>
        <v>0</v>
      </c>
    </row>
    <row r="35" spans="1:15" ht="15" customHeight="1" x14ac:dyDescent="0.2">
      <c r="A35" s="130"/>
      <c r="B35" s="154"/>
      <c r="C35" s="155"/>
      <c r="D35" s="42" t="s">
        <v>19</v>
      </c>
      <c r="E35" s="43">
        <v>4380</v>
      </c>
      <c r="F35" s="44">
        <f>COUNT(G177,G188)</f>
        <v>2</v>
      </c>
      <c r="G35" s="156">
        <v>0</v>
      </c>
      <c r="H35" s="48">
        <f t="shared" si="0"/>
        <v>8760</v>
      </c>
      <c r="I35" s="47">
        <f>SUM(H177,H188)</f>
        <v>0</v>
      </c>
      <c r="J35" s="48">
        <v>0</v>
      </c>
      <c r="K35" s="48">
        <f>SUM(K177,K188)</f>
        <v>0</v>
      </c>
      <c r="L35" s="47">
        <v>0</v>
      </c>
      <c r="M35" s="110">
        <v>0</v>
      </c>
      <c r="N35" s="111">
        <f t="shared" si="6"/>
        <v>0</v>
      </c>
      <c r="O35" s="157">
        <f t="shared" si="2"/>
        <v>0</v>
      </c>
    </row>
    <row r="36" spans="1:15" ht="15" customHeight="1" thickBot="1" x14ac:dyDescent="0.3">
      <c r="A36" s="158"/>
      <c r="B36" s="159"/>
      <c r="C36" s="160"/>
      <c r="D36" s="63" t="s">
        <v>20</v>
      </c>
      <c r="E36" s="57">
        <v>8760</v>
      </c>
      <c r="F36" s="58">
        <f>COUNT(G187,G193)</f>
        <v>2</v>
      </c>
      <c r="G36" s="161">
        <v>0</v>
      </c>
      <c r="H36" s="77">
        <f t="shared" si="0"/>
        <v>17520</v>
      </c>
      <c r="I36" s="116">
        <v>0</v>
      </c>
      <c r="J36" s="78">
        <v>0</v>
      </c>
      <c r="K36" s="77">
        <f>SUM(K187,K193)</f>
        <v>0</v>
      </c>
      <c r="L36" s="116">
        <v>0</v>
      </c>
      <c r="M36" s="117">
        <v>0</v>
      </c>
      <c r="N36" s="118">
        <f t="shared" si="6"/>
        <v>0</v>
      </c>
      <c r="O36" s="162">
        <f t="shared" si="2"/>
        <v>0</v>
      </c>
    </row>
    <row r="37" spans="1:15" ht="15" customHeight="1" x14ac:dyDescent="0.2">
      <c r="A37" s="52" t="s">
        <v>31</v>
      </c>
      <c r="B37" s="53"/>
      <c r="C37" s="53"/>
      <c r="D37" s="40"/>
      <c r="E37" s="40"/>
      <c r="F37" s="120">
        <f>SUM(F23:F36)</f>
        <v>38</v>
      </c>
      <c r="G37" s="82">
        <f>SUM(G23:G36)</f>
        <v>11</v>
      </c>
      <c r="H37" s="121">
        <f>SUM(H23:H36)</f>
        <v>145290</v>
      </c>
      <c r="I37" s="82">
        <f>SUM(I23:I36)</f>
        <v>0</v>
      </c>
      <c r="J37" s="82">
        <f t="shared" ref="J37:L37" si="7">SUM(J23:J36)</f>
        <v>0</v>
      </c>
      <c r="K37" s="82">
        <f t="shared" si="7"/>
        <v>0</v>
      </c>
      <c r="L37" s="84">
        <f t="shared" si="7"/>
        <v>0</v>
      </c>
      <c r="M37" s="123" t="s">
        <v>31</v>
      </c>
      <c r="N37" s="163">
        <f>SUM(N23:N36)</f>
        <v>0</v>
      </c>
      <c r="O37" s="164">
        <f>SUM(O23:O36)</f>
        <v>0</v>
      </c>
    </row>
    <row r="38" spans="1:15" ht="15" customHeight="1" thickBot="1" x14ac:dyDescent="0.25">
      <c r="A38" s="52"/>
      <c r="B38" s="53"/>
      <c r="C38" s="53"/>
      <c r="D38" s="53"/>
      <c r="E38" s="53"/>
      <c r="F38" s="165">
        <f>F37+G37</f>
        <v>49</v>
      </c>
      <c r="G38" s="166"/>
      <c r="H38" s="167"/>
      <c r="I38" s="89">
        <f>I37+J37</f>
        <v>0</v>
      </c>
      <c r="J38" s="89"/>
      <c r="K38" s="168">
        <f>K37+L37</f>
        <v>0</v>
      </c>
      <c r="L38" s="169"/>
      <c r="M38" s="128"/>
      <c r="N38" s="170"/>
      <c r="O38" s="171"/>
    </row>
    <row r="39" spans="1:15" ht="15" customHeight="1" thickBot="1" x14ac:dyDescent="0.25">
      <c r="A39" s="172" t="s">
        <v>32</v>
      </c>
      <c r="B39" s="173"/>
      <c r="C39" s="173"/>
      <c r="D39" s="173"/>
      <c r="E39" s="173"/>
      <c r="F39" s="174">
        <f t="shared" ref="F39:L39" si="8">SUM(F14,F21,F37)</f>
        <v>120</v>
      </c>
      <c r="G39" s="175">
        <f t="shared" si="8"/>
        <v>36</v>
      </c>
      <c r="H39" s="176">
        <f t="shared" si="8"/>
        <v>713785</v>
      </c>
      <c r="I39" s="177">
        <f t="shared" si="8"/>
        <v>0</v>
      </c>
      <c r="J39" s="178">
        <f t="shared" si="8"/>
        <v>0</v>
      </c>
      <c r="K39" s="178">
        <f t="shared" si="8"/>
        <v>0</v>
      </c>
      <c r="L39" s="179">
        <f t="shared" si="8"/>
        <v>0</v>
      </c>
      <c r="M39" s="180" t="s">
        <v>32</v>
      </c>
      <c r="N39" s="181">
        <f>SUM(N14,N21,N37)</f>
        <v>0</v>
      </c>
      <c r="O39" s="182">
        <f>SUM(O14,O21,O37)</f>
        <v>0</v>
      </c>
    </row>
    <row r="40" spans="1:15" ht="15" customHeight="1" thickBot="1" x14ac:dyDescent="0.25">
      <c r="A40" s="183"/>
      <c r="B40" s="184"/>
      <c r="C40" s="184"/>
      <c r="D40" s="184"/>
      <c r="E40" s="184"/>
      <c r="F40" s="185">
        <f>F39+G39</f>
        <v>156</v>
      </c>
      <c r="G40" s="186"/>
      <c r="H40" s="187"/>
      <c r="I40" s="188">
        <f>I39+J39</f>
        <v>0</v>
      </c>
      <c r="J40" s="189"/>
      <c r="K40" s="188">
        <f>K39+L39</f>
        <v>0</v>
      </c>
      <c r="L40" s="189"/>
      <c r="M40" s="190"/>
      <c r="N40" s="191"/>
      <c r="O40" s="192"/>
    </row>
    <row r="41" spans="1:15" ht="15" customHeight="1" thickBot="1" x14ac:dyDescent="0.25">
      <c r="A41" s="193"/>
      <c r="B41" s="194"/>
      <c r="C41" s="194"/>
      <c r="D41" s="195"/>
      <c r="E41" s="195"/>
      <c r="F41" s="195"/>
      <c r="G41" s="195"/>
      <c r="H41" s="195"/>
      <c r="I41" s="195"/>
      <c r="J41" s="195"/>
      <c r="K41" s="195"/>
      <c r="L41" s="195"/>
      <c r="M41" s="196"/>
      <c r="N41" s="196"/>
      <c r="O41" s="197"/>
    </row>
    <row r="42" spans="1:15" ht="24.75" customHeight="1" thickBot="1" x14ac:dyDescent="0.25">
      <c r="A42" s="198" t="s">
        <v>33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" t="s">
        <v>10</v>
      </c>
      <c r="N42" s="20"/>
      <c r="O42" s="21"/>
    </row>
    <row r="43" spans="1:15" ht="14.25" customHeight="1" x14ac:dyDescent="0.2">
      <c r="A43" s="200" t="s">
        <v>34</v>
      </c>
      <c r="B43" s="201" t="s">
        <v>35</v>
      </c>
      <c r="C43" s="202"/>
      <c r="D43" s="203" t="s">
        <v>36</v>
      </c>
      <c r="E43" s="204" t="s">
        <v>37</v>
      </c>
      <c r="F43" s="205"/>
      <c r="G43" s="205"/>
      <c r="H43" s="206" t="s">
        <v>8</v>
      </c>
      <c r="I43" s="206"/>
      <c r="J43" s="206"/>
      <c r="K43" s="207" t="s">
        <v>38</v>
      </c>
      <c r="L43" s="208"/>
      <c r="M43" s="209" t="s">
        <v>39</v>
      </c>
      <c r="N43" s="210"/>
      <c r="O43" s="211" t="s">
        <v>40</v>
      </c>
    </row>
    <row r="44" spans="1:15" ht="14.25" customHeight="1" thickBot="1" x14ac:dyDescent="0.25">
      <c r="A44" s="212"/>
      <c r="B44" s="213"/>
      <c r="C44" s="214"/>
      <c r="D44" s="215"/>
      <c r="E44" s="216"/>
      <c r="F44" s="217"/>
      <c r="G44" s="217"/>
      <c r="H44" s="218"/>
      <c r="I44" s="218"/>
      <c r="J44" s="218"/>
      <c r="K44" s="219"/>
      <c r="L44" s="220"/>
      <c r="M44" s="221"/>
      <c r="N44" s="222"/>
      <c r="O44" s="223"/>
    </row>
    <row r="45" spans="1:15" ht="15.75" customHeight="1" x14ac:dyDescent="0.2">
      <c r="A45" s="224" t="s">
        <v>41</v>
      </c>
      <c r="B45" s="225" t="s">
        <v>42</v>
      </c>
      <c r="C45" s="226"/>
      <c r="D45" s="64">
        <f>D96</f>
        <v>8986</v>
      </c>
      <c r="E45" s="227">
        <f>E96</f>
        <v>106597.98719999999</v>
      </c>
      <c r="F45" s="228"/>
      <c r="G45" s="229"/>
      <c r="H45" s="227">
        <f>H96</f>
        <v>0</v>
      </c>
      <c r="I45" s="228"/>
      <c r="J45" s="230"/>
      <c r="K45" s="227">
        <f>K96</f>
        <v>0</v>
      </c>
      <c r="L45" s="228"/>
      <c r="M45" s="231">
        <f>M96</f>
        <v>0</v>
      </c>
      <c r="N45" s="232"/>
      <c r="O45" s="233">
        <f>M45/365</f>
        <v>0</v>
      </c>
    </row>
    <row r="46" spans="1:15" ht="15" customHeight="1" x14ac:dyDescent="0.2">
      <c r="A46" s="224" t="s">
        <v>43</v>
      </c>
      <c r="B46" s="225" t="s">
        <v>44</v>
      </c>
      <c r="C46" s="226"/>
      <c r="D46" s="64">
        <f>D142</f>
        <v>4385</v>
      </c>
      <c r="E46" s="234">
        <f>E142</f>
        <v>53101.368000000002</v>
      </c>
      <c r="F46" s="235"/>
      <c r="G46" s="236"/>
      <c r="H46" s="234">
        <f>H142</f>
        <v>0</v>
      </c>
      <c r="I46" s="235"/>
      <c r="J46" s="237"/>
      <c r="K46" s="234">
        <f>K142</f>
        <v>0</v>
      </c>
      <c r="L46" s="235"/>
      <c r="M46" s="238">
        <f>M142</f>
        <v>0</v>
      </c>
      <c r="N46" s="239"/>
      <c r="O46" s="240">
        <f>M46/365</f>
        <v>0</v>
      </c>
    </row>
    <row r="47" spans="1:15" ht="12" customHeight="1" x14ac:dyDescent="0.2">
      <c r="A47" s="224" t="s">
        <v>45</v>
      </c>
      <c r="B47" s="225" t="s">
        <v>46</v>
      </c>
      <c r="C47" s="226"/>
      <c r="D47" s="64">
        <f>D162</f>
        <v>1340</v>
      </c>
      <c r="E47" s="234">
        <f>E162</f>
        <v>24282.720000000001</v>
      </c>
      <c r="F47" s="235"/>
      <c r="G47" s="236"/>
      <c r="H47" s="234">
        <f>I162</f>
        <v>0</v>
      </c>
      <c r="I47" s="235"/>
      <c r="J47" s="237"/>
      <c r="K47" s="234">
        <f>K162</f>
        <v>0</v>
      </c>
      <c r="L47" s="235"/>
      <c r="M47" s="238">
        <f>M162</f>
        <v>0</v>
      </c>
      <c r="N47" s="239"/>
      <c r="O47" s="240">
        <f>M47/365</f>
        <v>0</v>
      </c>
    </row>
    <row r="48" spans="1:15" ht="12.75" customHeight="1" x14ac:dyDescent="0.2">
      <c r="A48" s="224" t="s">
        <v>47</v>
      </c>
      <c r="B48" s="225" t="s">
        <v>48</v>
      </c>
      <c r="C48" s="226"/>
      <c r="D48" s="64">
        <f>D172</f>
        <v>805</v>
      </c>
      <c r="E48" s="234">
        <f>E172</f>
        <v>21870.216</v>
      </c>
      <c r="F48" s="235"/>
      <c r="G48" s="236"/>
      <c r="H48" s="234">
        <f>I172</f>
        <v>0</v>
      </c>
      <c r="I48" s="235"/>
      <c r="J48" s="237"/>
      <c r="K48" s="234">
        <f>K172</f>
        <v>0</v>
      </c>
      <c r="L48" s="235"/>
      <c r="M48" s="238">
        <f>M172</f>
        <v>0</v>
      </c>
      <c r="N48" s="239"/>
      <c r="O48" s="240">
        <f>M48/365</f>
        <v>0</v>
      </c>
    </row>
    <row r="49" spans="1:15" ht="12.75" customHeight="1" thickBot="1" x14ac:dyDescent="0.25">
      <c r="A49" s="224" t="s">
        <v>49</v>
      </c>
      <c r="B49" s="225" t="s">
        <v>50</v>
      </c>
      <c r="C49" s="226"/>
      <c r="D49" s="64">
        <f>D195</f>
        <v>2140</v>
      </c>
      <c r="E49" s="234">
        <f>E195</f>
        <v>32671.295999999991</v>
      </c>
      <c r="F49" s="235"/>
      <c r="G49" s="236"/>
      <c r="H49" s="234">
        <f>I195</f>
        <v>0</v>
      </c>
      <c r="I49" s="235"/>
      <c r="J49" s="237"/>
      <c r="K49" s="234">
        <f>K195</f>
        <v>0</v>
      </c>
      <c r="L49" s="235"/>
      <c r="M49" s="241">
        <f>M195</f>
        <v>0</v>
      </c>
      <c r="N49" s="242"/>
      <c r="O49" s="243">
        <f>M49/365</f>
        <v>0</v>
      </c>
    </row>
    <row r="50" spans="1:15" ht="12.75" customHeight="1" thickBot="1" x14ac:dyDescent="0.25">
      <c r="A50" s="244" t="s">
        <v>51</v>
      </c>
      <c r="B50" s="245"/>
      <c r="C50" s="246"/>
      <c r="D50" s="247">
        <f>SUM(D45:D49)</f>
        <v>17656</v>
      </c>
      <c r="E50" s="248">
        <f>SUM(E45:G49)</f>
        <v>238523.58719999998</v>
      </c>
      <c r="F50" s="249"/>
      <c r="G50" s="250"/>
      <c r="H50" s="248">
        <f>SUM(I45:I49)</f>
        <v>0</v>
      </c>
      <c r="I50" s="249"/>
      <c r="J50" s="251"/>
      <c r="K50" s="248">
        <f>SUM(K45:K49)</f>
        <v>0</v>
      </c>
      <c r="L50" s="249"/>
      <c r="M50" s="252">
        <f>SUM(M45:M49)</f>
        <v>0</v>
      </c>
      <c r="N50" s="253"/>
      <c r="O50" s="254">
        <f t="shared" ref="O50" si="9">SUM(O45:O49)</f>
        <v>0</v>
      </c>
    </row>
    <row r="51" spans="1:15" ht="12.75" customHeight="1" x14ac:dyDescent="0.2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7"/>
      <c r="O51" s="257"/>
    </row>
    <row r="52" spans="1:15" ht="12.75" customHeight="1" thickBot="1" x14ac:dyDescent="0.3">
      <c r="A52" s="258" t="s">
        <v>52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60"/>
    </row>
    <row r="53" spans="1:15" ht="30" customHeight="1" thickBot="1" x14ac:dyDescent="0.3">
      <c r="A53" s="261" t="s">
        <v>53</v>
      </c>
      <c r="B53" s="262"/>
      <c r="C53" s="262"/>
      <c r="D53" s="262"/>
      <c r="E53" s="263"/>
      <c r="F53" s="263"/>
      <c r="G53" s="262"/>
      <c r="H53" s="262"/>
      <c r="I53" s="262"/>
      <c r="J53" s="262"/>
      <c r="K53" s="262"/>
      <c r="L53" s="264"/>
      <c r="M53" s="19" t="s">
        <v>10</v>
      </c>
      <c r="N53" s="20"/>
      <c r="O53" s="21"/>
    </row>
    <row r="54" spans="1:15" ht="33.75" customHeight="1" thickBot="1" x14ac:dyDescent="0.25">
      <c r="A54" s="265" t="s">
        <v>34</v>
      </c>
      <c r="B54" s="266" t="s">
        <v>54</v>
      </c>
      <c r="C54" s="266" t="s">
        <v>55</v>
      </c>
      <c r="D54" s="266" t="s">
        <v>36</v>
      </c>
      <c r="E54" s="267" t="s">
        <v>37</v>
      </c>
      <c r="F54" s="267"/>
      <c r="G54" s="268" t="s">
        <v>56</v>
      </c>
      <c r="H54" s="269" t="s">
        <v>57</v>
      </c>
      <c r="I54" s="270"/>
      <c r="J54" s="270"/>
      <c r="K54" s="270" t="s">
        <v>38</v>
      </c>
      <c r="L54" s="271"/>
      <c r="M54" s="19" t="s">
        <v>11</v>
      </c>
      <c r="N54" s="272"/>
      <c r="O54" s="273" t="s">
        <v>58</v>
      </c>
    </row>
    <row r="55" spans="1:15" ht="17.25" x14ac:dyDescent="0.2">
      <c r="A55" s="274" t="s">
        <v>45</v>
      </c>
      <c r="B55" s="275" t="s">
        <v>59</v>
      </c>
      <c r="C55" s="276" t="s">
        <v>60</v>
      </c>
      <c r="D55" s="277">
        <v>110</v>
      </c>
      <c r="E55" s="278">
        <f>D55*1.1*24*0.365*1.2</f>
        <v>1271.952</v>
      </c>
      <c r="F55" s="279"/>
      <c r="G55" s="280">
        <v>2</v>
      </c>
      <c r="H55" s="281"/>
      <c r="I55" s="282"/>
      <c r="J55" s="283"/>
      <c r="K55" s="284"/>
      <c r="L55" s="285"/>
      <c r="M55" s="286">
        <v>0</v>
      </c>
      <c r="N55" s="287"/>
      <c r="O55" s="288">
        <f t="shared" ref="O55:O95" si="10">M55/365</f>
        <v>0</v>
      </c>
    </row>
    <row r="56" spans="1:15" ht="17.25" x14ac:dyDescent="0.2">
      <c r="A56" s="274" t="s">
        <v>47</v>
      </c>
      <c r="B56" s="289"/>
      <c r="C56" s="276" t="s">
        <v>61</v>
      </c>
      <c r="D56" s="277">
        <v>550</v>
      </c>
      <c r="E56" s="278">
        <f>D56*1.1*24*0.365*1.2</f>
        <v>6359.76</v>
      </c>
      <c r="F56" s="279"/>
      <c r="G56" s="290">
        <v>5</v>
      </c>
      <c r="H56" s="281"/>
      <c r="I56" s="282"/>
      <c r="J56" s="283"/>
      <c r="K56" s="284"/>
      <c r="L56" s="285"/>
      <c r="M56" s="291">
        <v>0</v>
      </c>
      <c r="N56" s="292"/>
      <c r="O56" s="293">
        <f t="shared" si="10"/>
        <v>0</v>
      </c>
    </row>
    <row r="57" spans="1:15" ht="17.25" x14ac:dyDescent="0.2">
      <c r="A57" s="274" t="s">
        <v>49</v>
      </c>
      <c r="B57" s="289"/>
      <c r="C57" s="276" t="s">
        <v>62</v>
      </c>
      <c r="D57" s="277">
        <v>370</v>
      </c>
      <c r="E57" s="278">
        <f>D57*1.1*24*0.365*1.2</f>
        <v>4278.3840000000009</v>
      </c>
      <c r="F57" s="279"/>
      <c r="G57" s="290">
        <v>4</v>
      </c>
      <c r="H57" s="281"/>
      <c r="I57" s="282"/>
      <c r="J57" s="283"/>
      <c r="K57" s="284"/>
      <c r="L57" s="285"/>
      <c r="M57" s="291">
        <v>0</v>
      </c>
      <c r="N57" s="292"/>
      <c r="O57" s="293">
        <f t="shared" si="10"/>
        <v>0</v>
      </c>
    </row>
    <row r="58" spans="1:15" ht="17.25" x14ac:dyDescent="0.2">
      <c r="A58" s="274" t="s">
        <v>63</v>
      </c>
      <c r="B58" s="289"/>
      <c r="C58" s="276" t="s">
        <v>64</v>
      </c>
      <c r="D58" s="277">
        <v>140</v>
      </c>
      <c r="E58" s="278">
        <f>D58*1.1*24*0.365*1.2</f>
        <v>1618.848</v>
      </c>
      <c r="F58" s="279"/>
      <c r="G58" s="290">
        <v>3</v>
      </c>
      <c r="H58" s="281"/>
      <c r="I58" s="282"/>
      <c r="J58" s="283"/>
      <c r="K58" s="284"/>
      <c r="L58" s="285"/>
      <c r="M58" s="291">
        <v>0</v>
      </c>
      <c r="N58" s="292"/>
      <c r="O58" s="293">
        <f t="shared" si="10"/>
        <v>0</v>
      </c>
    </row>
    <row r="59" spans="1:15" ht="17.25" x14ac:dyDescent="0.2">
      <c r="A59" s="274" t="s">
        <v>65</v>
      </c>
      <c r="B59" s="289"/>
      <c r="C59" s="276" t="s">
        <v>66</v>
      </c>
      <c r="D59" s="277">
        <v>220</v>
      </c>
      <c r="E59" s="278">
        <f>D59*1.5*24*0.365*1.2</f>
        <v>3468.9599999999996</v>
      </c>
      <c r="F59" s="279"/>
      <c r="G59" s="290">
        <v>4</v>
      </c>
      <c r="H59" s="281"/>
      <c r="I59" s="282"/>
      <c r="J59" s="283"/>
      <c r="K59" s="284"/>
      <c r="L59" s="285"/>
      <c r="M59" s="291">
        <v>0</v>
      </c>
      <c r="N59" s="292"/>
      <c r="O59" s="293">
        <f t="shared" si="10"/>
        <v>0</v>
      </c>
    </row>
    <row r="60" spans="1:15" ht="17.25" x14ac:dyDescent="0.2">
      <c r="A60" s="274" t="s">
        <v>67</v>
      </c>
      <c r="B60" s="289"/>
      <c r="C60" s="276" t="s">
        <v>68</v>
      </c>
      <c r="D60" s="277">
        <v>300</v>
      </c>
      <c r="E60" s="278">
        <f>D60*1.5*24*0.365*1.2</f>
        <v>4730.3999999999996</v>
      </c>
      <c r="F60" s="279"/>
      <c r="G60" s="290">
        <v>5</v>
      </c>
      <c r="H60" s="281"/>
      <c r="I60" s="282"/>
      <c r="J60" s="283"/>
      <c r="K60" s="284"/>
      <c r="L60" s="285"/>
      <c r="M60" s="291">
        <v>0</v>
      </c>
      <c r="N60" s="292"/>
      <c r="O60" s="293">
        <f t="shared" si="10"/>
        <v>0</v>
      </c>
    </row>
    <row r="61" spans="1:15" ht="17.25" x14ac:dyDescent="0.2">
      <c r="A61" s="274" t="s">
        <v>69</v>
      </c>
      <c r="B61" s="289"/>
      <c r="C61" s="276" t="s">
        <v>70</v>
      </c>
      <c r="D61" s="277">
        <v>120</v>
      </c>
      <c r="E61" s="278">
        <f>D61*1.5*24*0.365*1.2</f>
        <v>1892.1599999999999</v>
      </c>
      <c r="F61" s="279"/>
      <c r="G61" s="290">
        <v>2</v>
      </c>
      <c r="H61" s="281"/>
      <c r="I61" s="282"/>
      <c r="J61" s="283"/>
      <c r="K61" s="284"/>
      <c r="L61" s="285"/>
      <c r="M61" s="291">
        <v>0</v>
      </c>
      <c r="N61" s="292"/>
      <c r="O61" s="293">
        <f t="shared" si="10"/>
        <v>0</v>
      </c>
    </row>
    <row r="62" spans="1:15" ht="17.25" x14ac:dyDescent="0.2">
      <c r="A62" s="274" t="s">
        <v>71</v>
      </c>
      <c r="B62" s="289"/>
      <c r="C62" s="276" t="s">
        <v>72</v>
      </c>
      <c r="D62" s="277">
        <v>130</v>
      </c>
      <c r="E62" s="278">
        <f>D62*1.1*24*0.365*1.2</f>
        <v>1503.2160000000001</v>
      </c>
      <c r="F62" s="279"/>
      <c r="G62" s="290">
        <v>3</v>
      </c>
      <c r="H62" s="281"/>
      <c r="I62" s="282"/>
      <c r="J62" s="283"/>
      <c r="K62" s="284"/>
      <c r="L62" s="285"/>
      <c r="M62" s="291">
        <v>0</v>
      </c>
      <c r="N62" s="292"/>
      <c r="O62" s="293">
        <f t="shared" si="10"/>
        <v>0</v>
      </c>
    </row>
    <row r="63" spans="1:15" ht="17.25" x14ac:dyDescent="0.2">
      <c r="A63" s="274" t="s">
        <v>73</v>
      </c>
      <c r="B63" s="289"/>
      <c r="C63" s="276" t="s">
        <v>74</v>
      </c>
      <c r="D63" s="277">
        <v>120</v>
      </c>
      <c r="E63" s="278">
        <f t="shared" ref="E63:E95" si="11">D63*1.1*24*0.365*1.2</f>
        <v>1387.5839999999998</v>
      </c>
      <c r="F63" s="279"/>
      <c r="G63" s="290">
        <v>2</v>
      </c>
      <c r="H63" s="281"/>
      <c r="I63" s="282"/>
      <c r="J63" s="283"/>
      <c r="K63" s="284"/>
      <c r="L63" s="285"/>
      <c r="M63" s="291">
        <v>0</v>
      </c>
      <c r="N63" s="292"/>
      <c r="O63" s="293">
        <f t="shared" si="10"/>
        <v>0</v>
      </c>
    </row>
    <row r="64" spans="1:15" ht="17.25" x14ac:dyDescent="0.2">
      <c r="A64" s="274" t="s">
        <v>75</v>
      </c>
      <c r="B64" s="294"/>
      <c r="C64" s="276" t="s">
        <v>76</v>
      </c>
      <c r="D64" s="277">
        <v>100</v>
      </c>
      <c r="E64" s="278">
        <f t="shared" si="11"/>
        <v>1156.3200000000002</v>
      </c>
      <c r="F64" s="279"/>
      <c r="G64" s="290">
        <v>2</v>
      </c>
      <c r="H64" s="281"/>
      <c r="I64" s="282"/>
      <c r="J64" s="283"/>
      <c r="K64" s="284"/>
      <c r="L64" s="285"/>
      <c r="M64" s="291">
        <v>0</v>
      </c>
      <c r="N64" s="292"/>
      <c r="O64" s="293">
        <f t="shared" si="10"/>
        <v>0</v>
      </c>
    </row>
    <row r="65" spans="1:15" ht="17.25" x14ac:dyDescent="0.2">
      <c r="A65" s="274" t="s">
        <v>77</v>
      </c>
      <c r="B65" s="295" t="s">
        <v>78</v>
      </c>
      <c r="C65" s="276" t="s">
        <v>79</v>
      </c>
      <c r="D65" s="277">
        <v>180</v>
      </c>
      <c r="E65" s="278">
        <f t="shared" si="11"/>
        <v>2081.3760000000002</v>
      </c>
      <c r="F65" s="279"/>
      <c r="G65" s="290">
        <v>3</v>
      </c>
      <c r="H65" s="281"/>
      <c r="I65" s="282"/>
      <c r="J65" s="283"/>
      <c r="K65" s="284"/>
      <c r="L65" s="285"/>
      <c r="M65" s="291">
        <v>0</v>
      </c>
      <c r="N65" s="292"/>
      <c r="O65" s="293">
        <f t="shared" si="10"/>
        <v>0</v>
      </c>
    </row>
    <row r="66" spans="1:15" ht="17.25" x14ac:dyDescent="0.2">
      <c r="A66" s="274" t="s">
        <v>80</v>
      </c>
      <c r="B66" s="289"/>
      <c r="C66" s="276" t="s">
        <v>81</v>
      </c>
      <c r="D66" s="277">
        <v>170</v>
      </c>
      <c r="E66" s="278">
        <f t="shared" si="11"/>
        <v>1965.7440000000004</v>
      </c>
      <c r="F66" s="279"/>
      <c r="G66" s="290">
        <v>3</v>
      </c>
      <c r="H66" s="281"/>
      <c r="I66" s="282"/>
      <c r="J66" s="283"/>
      <c r="K66" s="284"/>
      <c r="L66" s="285"/>
      <c r="M66" s="291">
        <v>0</v>
      </c>
      <c r="N66" s="292"/>
      <c r="O66" s="293">
        <f t="shared" si="10"/>
        <v>0</v>
      </c>
    </row>
    <row r="67" spans="1:15" ht="17.25" x14ac:dyDescent="0.2">
      <c r="A67" s="274" t="s">
        <v>82</v>
      </c>
      <c r="B67" s="289"/>
      <c r="C67" s="276" t="s">
        <v>83</v>
      </c>
      <c r="D67" s="277">
        <v>280</v>
      </c>
      <c r="E67" s="278">
        <f t="shared" si="11"/>
        <v>3237.6959999999999</v>
      </c>
      <c r="F67" s="279"/>
      <c r="G67" s="290">
        <v>4</v>
      </c>
      <c r="H67" s="281"/>
      <c r="I67" s="282"/>
      <c r="J67" s="283"/>
      <c r="K67" s="284"/>
      <c r="L67" s="285"/>
      <c r="M67" s="291">
        <v>0</v>
      </c>
      <c r="N67" s="292"/>
      <c r="O67" s="293">
        <f t="shared" si="10"/>
        <v>0</v>
      </c>
    </row>
    <row r="68" spans="1:15" ht="17.25" x14ac:dyDescent="0.2">
      <c r="A68" s="274" t="s">
        <v>84</v>
      </c>
      <c r="B68" s="289"/>
      <c r="C68" s="296" t="s">
        <v>85</v>
      </c>
      <c r="D68" s="277">
        <v>480</v>
      </c>
      <c r="E68" s="278">
        <f t="shared" si="11"/>
        <v>5550.3359999999993</v>
      </c>
      <c r="F68" s="279"/>
      <c r="G68" s="290">
        <v>5</v>
      </c>
      <c r="H68" s="281"/>
      <c r="I68" s="282"/>
      <c r="J68" s="283"/>
      <c r="K68" s="284"/>
      <c r="L68" s="285"/>
      <c r="M68" s="291">
        <v>0</v>
      </c>
      <c r="N68" s="292"/>
      <c r="O68" s="293">
        <f t="shared" si="10"/>
        <v>0</v>
      </c>
    </row>
    <row r="69" spans="1:15" ht="17.25" x14ac:dyDescent="0.2">
      <c r="A69" s="274" t="s">
        <v>86</v>
      </c>
      <c r="B69" s="294"/>
      <c r="C69" s="297" t="s">
        <v>87</v>
      </c>
      <c r="D69" s="277">
        <v>220</v>
      </c>
      <c r="E69" s="278">
        <f t="shared" si="11"/>
        <v>2543.904</v>
      </c>
      <c r="F69" s="279"/>
      <c r="G69" s="290">
        <v>4</v>
      </c>
      <c r="H69" s="281"/>
      <c r="I69" s="282"/>
      <c r="J69" s="283"/>
      <c r="K69" s="284"/>
      <c r="L69" s="285"/>
      <c r="M69" s="291">
        <v>0</v>
      </c>
      <c r="N69" s="292"/>
      <c r="O69" s="293">
        <f t="shared" si="10"/>
        <v>0</v>
      </c>
    </row>
    <row r="70" spans="1:15" ht="17.25" x14ac:dyDescent="0.2">
      <c r="A70" s="274" t="s">
        <v>88</v>
      </c>
      <c r="B70" s="298" t="s">
        <v>89</v>
      </c>
      <c r="C70" s="276" t="s">
        <v>90</v>
      </c>
      <c r="D70" s="277">
        <v>270</v>
      </c>
      <c r="E70" s="278">
        <f t="shared" si="11"/>
        <v>3122.0639999999999</v>
      </c>
      <c r="F70" s="279"/>
      <c r="G70" s="290">
        <v>4</v>
      </c>
      <c r="H70" s="281"/>
      <c r="I70" s="282"/>
      <c r="J70" s="283"/>
      <c r="K70" s="284"/>
      <c r="L70" s="285"/>
      <c r="M70" s="291">
        <v>0</v>
      </c>
      <c r="N70" s="292"/>
      <c r="O70" s="293">
        <f t="shared" si="10"/>
        <v>0</v>
      </c>
    </row>
    <row r="71" spans="1:15" ht="17.25" x14ac:dyDescent="0.2">
      <c r="A71" s="274" t="s">
        <v>91</v>
      </c>
      <c r="B71" s="299"/>
      <c r="C71" s="297" t="s">
        <v>92</v>
      </c>
      <c r="D71" s="277">
        <v>120</v>
      </c>
      <c r="E71" s="278">
        <f t="shared" si="11"/>
        <v>1387.5839999999998</v>
      </c>
      <c r="F71" s="279"/>
      <c r="G71" s="290">
        <v>3</v>
      </c>
      <c r="H71" s="281"/>
      <c r="I71" s="282"/>
      <c r="J71" s="283"/>
      <c r="K71" s="284"/>
      <c r="L71" s="285"/>
      <c r="M71" s="291">
        <v>0</v>
      </c>
      <c r="N71" s="292"/>
      <c r="O71" s="293">
        <f t="shared" si="10"/>
        <v>0</v>
      </c>
    </row>
    <row r="72" spans="1:15" ht="17.25" x14ac:dyDescent="0.2">
      <c r="A72" s="274" t="s">
        <v>93</v>
      </c>
      <c r="B72" s="300"/>
      <c r="C72" s="297" t="s">
        <v>94</v>
      </c>
      <c r="D72" s="277">
        <v>240</v>
      </c>
      <c r="E72" s="278">
        <f t="shared" si="11"/>
        <v>2775.1679999999997</v>
      </c>
      <c r="F72" s="279"/>
      <c r="G72" s="290">
        <v>4</v>
      </c>
      <c r="H72" s="281"/>
      <c r="I72" s="282"/>
      <c r="J72" s="283"/>
      <c r="K72" s="284"/>
      <c r="L72" s="285"/>
      <c r="M72" s="291">
        <v>0</v>
      </c>
      <c r="N72" s="292"/>
      <c r="O72" s="293">
        <f t="shared" si="10"/>
        <v>0</v>
      </c>
    </row>
    <row r="73" spans="1:15" ht="17.25" x14ac:dyDescent="0.2">
      <c r="A73" s="274" t="s">
        <v>95</v>
      </c>
      <c r="B73" s="298" t="s">
        <v>96</v>
      </c>
      <c r="C73" s="301" t="s">
        <v>97</v>
      </c>
      <c r="D73" s="302">
        <v>150</v>
      </c>
      <c r="E73" s="278">
        <f t="shared" si="11"/>
        <v>1734.4799999999998</v>
      </c>
      <c r="F73" s="279"/>
      <c r="G73" s="290">
        <v>3</v>
      </c>
      <c r="H73" s="281"/>
      <c r="I73" s="282"/>
      <c r="J73" s="283"/>
      <c r="K73" s="284"/>
      <c r="L73" s="285"/>
      <c r="M73" s="291">
        <v>0</v>
      </c>
      <c r="N73" s="292"/>
      <c r="O73" s="293">
        <f t="shared" si="10"/>
        <v>0</v>
      </c>
    </row>
    <row r="74" spans="1:15" ht="17.25" x14ac:dyDescent="0.2">
      <c r="A74" s="274" t="s">
        <v>98</v>
      </c>
      <c r="B74" s="294"/>
      <c r="C74" s="301" t="s">
        <v>99</v>
      </c>
      <c r="D74" s="302">
        <v>90</v>
      </c>
      <c r="E74" s="278">
        <f t="shared" si="11"/>
        <v>1040.6880000000001</v>
      </c>
      <c r="F74" s="279"/>
      <c r="G74" s="290">
        <v>2</v>
      </c>
      <c r="H74" s="281"/>
      <c r="I74" s="282"/>
      <c r="J74" s="283"/>
      <c r="K74" s="284"/>
      <c r="L74" s="285"/>
      <c r="M74" s="291">
        <v>0</v>
      </c>
      <c r="N74" s="292"/>
      <c r="O74" s="293">
        <f t="shared" si="10"/>
        <v>0</v>
      </c>
    </row>
    <row r="75" spans="1:15" ht="17.25" x14ac:dyDescent="0.2">
      <c r="A75" s="274" t="s">
        <v>100</v>
      </c>
      <c r="B75" s="303" t="s">
        <v>101</v>
      </c>
      <c r="C75" s="304" t="s">
        <v>102</v>
      </c>
      <c r="D75" s="302">
        <v>90</v>
      </c>
      <c r="E75" s="278">
        <f t="shared" si="11"/>
        <v>1040.6880000000001</v>
      </c>
      <c r="F75" s="279"/>
      <c r="G75" s="290">
        <v>2</v>
      </c>
      <c r="H75" s="281"/>
      <c r="I75" s="282"/>
      <c r="J75" s="283"/>
      <c r="K75" s="284"/>
      <c r="L75" s="285"/>
      <c r="M75" s="291">
        <v>0</v>
      </c>
      <c r="N75" s="292"/>
      <c r="O75" s="293">
        <f t="shared" si="10"/>
        <v>0</v>
      </c>
    </row>
    <row r="76" spans="1:15" ht="17.25" x14ac:dyDescent="0.2">
      <c r="A76" s="274" t="s">
        <v>103</v>
      </c>
      <c r="B76" s="305"/>
      <c r="C76" s="304" t="s">
        <v>104</v>
      </c>
      <c r="D76" s="302">
        <v>240</v>
      </c>
      <c r="E76" s="278">
        <f t="shared" si="11"/>
        <v>2775.1679999999997</v>
      </c>
      <c r="F76" s="279"/>
      <c r="G76" s="290">
        <v>4</v>
      </c>
      <c r="H76" s="281"/>
      <c r="I76" s="282"/>
      <c r="J76" s="283"/>
      <c r="K76" s="284"/>
      <c r="L76" s="285"/>
      <c r="M76" s="291">
        <v>0</v>
      </c>
      <c r="N76" s="292"/>
      <c r="O76" s="293">
        <f t="shared" si="10"/>
        <v>0</v>
      </c>
    </row>
    <row r="77" spans="1:15" ht="17.25" x14ac:dyDescent="0.2">
      <c r="A77" s="274" t="s">
        <v>105</v>
      </c>
      <c r="B77" s="298" t="s">
        <v>106</v>
      </c>
      <c r="C77" s="276" t="s">
        <v>107</v>
      </c>
      <c r="D77" s="277">
        <v>80</v>
      </c>
      <c r="E77" s="278">
        <f t="shared" si="11"/>
        <v>925.05599999999993</v>
      </c>
      <c r="F77" s="279"/>
      <c r="G77" s="290">
        <v>2</v>
      </c>
      <c r="H77" s="281"/>
      <c r="I77" s="282"/>
      <c r="J77" s="283"/>
      <c r="K77" s="284"/>
      <c r="L77" s="285"/>
      <c r="M77" s="291">
        <v>0</v>
      </c>
      <c r="N77" s="292"/>
      <c r="O77" s="293">
        <f t="shared" si="10"/>
        <v>0</v>
      </c>
    </row>
    <row r="78" spans="1:15" ht="17.25" x14ac:dyDescent="0.2">
      <c r="A78" s="274" t="s">
        <v>108</v>
      </c>
      <c r="B78" s="299"/>
      <c r="C78" s="276" t="s">
        <v>109</v>
      </c>
      <c r="D78" s="277">
        <v>180</v>
      </c>
      <c r="E78" s="278">
        <f t="shared" si="11"/>
        <v>2081.3760000000002</v>
      </c>
      <c r="F78" s="279"/>
      <c r="G78" s="290">
        <v>3</v>
      </c>
      <c r="H78" s="281"/>
      <c r="I78" s="282"/>
      <c r="J78" s="283"/>
      <c r="K78" s="284"/>
      <c r="L78" s="285"/>
      <c r="M78" s="291">
        <v>0</v>
      </c>
      <c r="N78" s="292"/>
      <c r="O78" s="293">
        <f t="shared" si="10"/>
        <v>0</v>
      </c>
    </row>
    <row r="79" spans="1:15" ht="17.25" x14ac:dyDescent="0.2">
      <c r="A79" s="274" t="s">
        <v>110</v>
      </c>
      <c r="B79" s="300"/>
      <c r="C79" s="276" t="s">
        <v>111</v>
      </c>
      <c r="D79" s="277">
        <v>240</v>
      </c>
      <c r="E79" s="278">
        <f t="shared" si="11"/>
        <v>2775.1679999999997</v>
      </c>
      <c r="F79" s="279"/>
      <c r="G79" s="290">
        <v>4</v>
      </c>
      <c r="H79" s="281"/>
      <c r="I79" s="282"/>
      <c r="J79" s="283"/>
      <c r="K79" s="284"/>
      <c r="L79" s="285"/>
      <c r="M79" s="291">
        <v>0</v>
      </c>
      <c r="N79" s="292"/>
      <c r="O79" s="293">
        <f t="shared" si="10"/>
        <v>0</v>
      </c>
    </row>
    <row r="80" spans="1:15" ht="17.25" x14ac:dyDescent="0.2">
      <c r="A80" s="274" t="s">
        <v>112</v>
      </c>
      <c r="B80" s="306" t="s">
        <v>113</v>
      </c>
      <c r="C80" s="307" t="s">
        <v>114</v>
      </c>
      <c r="D80" s="302">
        <v>100</v>
      </c>
      <c r="E80" s="278">
        <f t="shared" si="11"/>
        <v>1156.3200000000002</v>
      </c>
      <c r="F80" s="279"/>
      <c r="G80" s="290">
        <v>2</v>
      </c>
      <c r="H80" s="281"/>
      <c r="I80" s="282"/>
      <c r="J80" s="283"/>
      <c r="K80" s="284"/>
      <c r="L80" s="285"/>
      <c r="M80" s="291">
        <v>0</v>
      </c>
      <c r="N80" s="292"/>
      <c r="O80" s="293">
        <f t="shared" si="10"/>
        <v>0</v>
      </c>
    </row>
    <row r="81" spans="1:15" ht="17.25" x14ac:dyDescent="0.2">
      <c r="A81" s="274" t="s">
        <v>115</v>
      </c>
      <c r="B81" s="306" t="s">
        <v>116</v>
      </c>
      <c r="C81" s="307" t="s">
        <v>117</v>
      </c>
      <c r="D81" s="302">
        <v>46</v>
      </c>
      <c r="E81" s="278">
        <f t="shared" si="11"/>
        <v>531.90719999999999</v>
      </c>
      <c r="F81" s="279"/>
      <c r="G81" s="290">
        <v>2</v>
      </c>
      <c r="H81" s="281"/>
      <c r="I81" s="282"/>
      <c r="J81" s="283"/>
      <c r="K81" s="284"/>
      <c r="L81" s="285"/>
      <c r="M81" s="291">
        <v>0</v>
      </c>
      <c r="N81" s="292"/>
      <c r="O81" s="293">
        <f t="shared" si="10"/>
        <v>0</v>
      </c>
    </row>
    <row r="82" spans="1:15" ht="17.25" x14ac:dyDescent="0.2">
      <c r="A82" s="274" t="s">
        <v>118</v>
      </c>
      <c r="B82" s="275" t="s">
        <v>119</v>
      </c>
      <c r="C82" s="308" t="s">
        <v>120</v>
      </c>
      <c r="D82" s="277">
        <v>90</v>
      </c>
      <c r="E82" s="278">
        <f t="shared" si="11"/>
        <v>1040.6880000000001</v>
      </c>
      <c r="F82" s="279"/>
      <c r="G82" s="290">
        <v>2</v>
      </c>
      <c r="H82" s="281"/>
      <c r="I82" s="282"/>
      <c r="J82" s="283"/>
      <c r="K82" s="284"/>
      <c r="L82" s="285"/>
      <c r="M82" s="291">
        <v>0</v>
      </c>
      <c r="N82" s="292"/>
      <c r="O82" s="293">
        <f t="shared" si="10"/>
        <v>0</v>
      </c>
    </row>
    <row r="83" spans="1:15" ht="17.25" x14ac:dyDescent="0.2">
      <c r="A83" s="274" t="s">
        <v>121</v>
      </c>
      <c r="B83" s="289"/>
      <c r="C83" s="276" t="s">
        <v>122</v>
      </c>
      <c r="D83" s="277">
        <v>240</v>
      </c>
      <c r="E83" s="278">
        <f t="shared" si="11"/>
        <v>2775.1679999999997</v>
      </c>
      <c r="F83" s="279"/>
      <c r="G83" s="290">
        <v>3</v>
      </c>
      <c r="H83" s="281"/>
      <c r="I83" s="282"/>
      <c r="J83" s="283"/>
      <c r="K83" s="284"/>
      <c r="L83" s="285"/>
      <c r="M83" s="291">
        <v>0</v>
      </c>
      <c r="N83" s="292"/>
      <c r="O83" s="293">
        <f t="shared" si="10"/>
        <v>0</v>
      </c>
    </row>
    <row r="84" spans="1:15" ht="17.25" x14ac:dyDescent="0.2">
      <c r="A84" s="274" t="s">
        <v>123</v>
      </c>
      <c r="B84" s="289"/>
      <c r="C84" s="276" t="s">
        <v>124</v>
      </c>
      <c r="D84" s="277">
        <v>170</v>
      </c>
      <c r="E84" s="278">
        <f t="shared" si="11"/>
        <v>1965.7440000000004</v>
      </c>
      <c r="F84" s="279"/>
      <c r="G84" s="290">
        <v>3</v>
      </c>
      <c r="H84" s="281"/>
      <c r="I84" s="282"/>
      <c r="J84" s="283"/>
      <c r="K84" s="284"/>
      <c r="L84" s="285"/>
      <c r="M84" s="291">
        <v>0</v>
      </c>
      <c r="N84" s="292"/>
      <c r="O84" s="293">
        <f t="shared" si="10"/>
        <v>0</v>
      </c>
    </row>
    <row r="85" spans="1:15" ht="17.25" x14ac:dyDescent="0.2">
      <c r="A85" s="274" t="s">
        <v>125</v>
      </c>
      <c r="B85" s="289"/>
      <c r="C85" s="276" t="s">
        <v>126</v>
      </c>
      <c r="D85" s="277">
        <v>480</v>
      </c>
      <c r="E85" s="278">
        <f t="shared" si="11"/>
        <v>5550.3359999999993</v>
      </c>
      <c r="F85" s="279"/>
      <c r="G85" s="290">
        <v>5</v>
      </c>
      <c r="H85" s="281"/>
      <c r="I85" s="282"/>
      <c r="J85" s="283"/>
      <c r="K85" s="284"/>
      <c r="L85" s="285"/>
      <c r="M85" s="291">
        <v>0</v>
      </c>
      <c r="N85" s="292"/>
      <c r="O85" s="293">
        <f t="shared" si="10"/>
        <v>0</v>
      </c>
    </row>
    <row r="86" spans="1:15" ht="17.25" x14ac:dyDescent="0.2">
      <c r="A86" s="274" t="s">
        <v>127</v>
      </c>
      <c r="B86" s="294"/>
      <c r="C86" s="308" t="s">
        <v>128</v>
      </c>
      <c r="D86" s="277">
        <v>50</v>
      </c>
      <c r="E86" s="278">
        <f t="shared" si="11"/>
        <v>578.16000000000008</v>
      </c>
      <c r="F86" s="279"/>
      <c r="G86" s="290">
        <v>2</v>
      </c>
      <c r="H86" s="281"/>
      <c r="I86" s="282"/>
      <c r="J86" s="283"/>
      <c r="K86" s="284"/>
      <c r="L86" s="285"/>
      <c r="M86" s="291">
        <v>0</v>
      </c>
      <c r="N86" s="292"/>
      <c r="O86" s="293">
        <f t="shared" si="10"/>
        <v>0</v>
      </c>
    </row>
    <row r="87" spans="1:15" ht="17.25" x14ac:dyDescent="0.2">
      <c r="A87" s="274" t="s">
        <v>129</v>
      </c>
      <c r="B87" s="309" t="s">
        <v>130</v>
      </c>
      <c r="C87" s="276" t="s">
        <v>131</v>
      </c>
      <c r="D87" s="277">
        <v>220</v>
      </c>
      <c r="E87" s="278">
        <f t="shared" si="11"/>
        <v>2543.904</v>
      </c>
      <c r="F87" s="279"/>
      <c r="G87" s="290">
        <v>4</v>
      </c>
      <c r="H87" s="281"/>
      <c r="I87" s="282"/>
      <c r="J87" s="283"/>
      <c r="K87" s="284"/>
      <c r="L87" s="285"/>
      <c r="M87" s="291">
        <v>0</v>
      </c>
      <c r="N87" s="292"/>
      <c r="O87" s="293">
        <f t="shared" si="10"/>
        <v>0</v>
      </c>
    </row>
    <row r="88" spans="1:15" ht="17.25" x14ac:dyDescent="0.2">
      <c r="A88" s="274" t="s">
        <v>132</v>
      </c>
      <c r="B88" s="276" t="s">
        <v>133</v>
      </c>
      <c r="C88" s="276" t="s">
        <v>134</v>
      </c>
      <c r="D88" s="277">
        <v>800</v>
      </c>
      <c r="E88" s="278">
        <f t="shared" si="11"/>
        <v>9250.5600000000013</v>
      </c>
      <c r="F88" s="279"/>
      <c r="G88" s="290">
        <v>6</v>
      </c>
      <c r="H88" s="281"/>
      <c r="I88" s="282"/>
      <c r="J88" s="283"/>
      <c r="K88" s="284"/>
      <c r="L88" s="285"/>
      <c r="M88" s="291">
        <v>0</v>
      </c>
      <c r="N88" s="292"/>
      <c r="O88" s="293">
        <f t="shared" si="10"/>
        <v>0</v>
      </c>
    </row>
    <row r="89" spans="1:15" ht="17.25" x14ac:dyDescent="0.2">
      <c r="A89" s="274" t="s">
        <v>135</v>
      </c>
      <c r="B89" s="310" t="s">
        <v>136</v>
      </c>
      <c r="C89" s="276" t="s">
        <v>137</v>
      </c>
      <c r="D89" s="276">
        <v>140</v>
      </c>
      <c r="E89" s="278">
        <f t="shared" si="11"/>
        <v>1618.848</v>
      </c>
      <c r="F89" s="279"/>
      <c r="G89" s="290">
        <v>3</v>
      </c>
      <c r="H89" s="281"/>
      <c r="I89" s="282"/>
      <c r="J89" s="283"/>
      <c r="K89" s="284"/>
      <c r="L89" s="285"/>
      <c r="M89" s="291">
        <v>0</v>
      </c>
      <c r="N89" s="292"/>
      <c r="O89" s="293">
        <f t="shared" si="10"/>
        <v>0</v>
      </c>
    </row>
    <row r="90" spans="1:15" ht="17.25" x14ac:dyDescent="0.2">
      <c r="A90" s="274" t="s">
        <v>138</v>
      </c>
      <c r="B90" s="311"/>
      <c r="C90" s="276" t="s">
        <v>139</v>
      </c>
      <c r="D90" s="276">
        <v>150</v>
      </c>
      <c r="E90" s="278">
        <f t="shared" si="11"/>
        <v>1734.4799999999998</v>
      </c>
      <c r="F90" s="279"/>
      <c r="G90" s="290">
        <v>3</v>
      </c>
      <c r="H90" s="281"/>
      <c r="I90" s="282"/>
      <c r="J90" s="283"/>
      <c r="K90" s="284"/>
      <c r="L90" s="285"/>
      <c r="M90" s="291">
        <v>0</v>
      </c>
      <c r="N90" s="292"/>
      <c r="O90" s="293">
        <f t="shared" si="10"/>
        <v>0</v>
      </c>
    </row>
    <row r="91" spans="1:15" ht="17.25" x14ac:dyDescent="0.2">
      <c r="A91" s="274" t="s">
        <v>140</v>
      </c>
      <c r="B91" s="311"/>
      <c r="C91" s="276" t="s">
        <v>141</v>
      </c>
      <c r="D91" s="276">
        <v>120</v>
      </c>
      <c r="E91" s="278">
        <f t="shared" si="11"/>
        <v>1387.5839999999998</v>
      </c>
      <c r="F91" s="279"/>
      <c r="G91" s="290">
        <v>3</v>
      </c>
      <c r="H91" s="281"/>
      <c r="I91" s="282"/>
      <c r="J91" s="283"/>
      <c r="K91" s="284"/>
      <c r="L91" s="285"/>
      <c r="M91" s="291">
        <v>0</v>
      </c>
      <c r="N91" s="292"/>
      <c r="O91" s="293">
        <f t="shared" si="10"/>
        <v>0</v>
      </c>
    </row>
    <row r="92" spans="1:15" ht="17.25" x14ac:dyDescent="0.2">
      <c r="A92" s="274" t="s">
        <v>142</v>
      </c>
      <c r="B92" s="311"/>
      <c r="C92" s="276" t="s">
        <v>143</v>
      </c>
      <c r="D92" s="276">
        <v>360</v>
      </c>
      <c r="E92" s="278">
        <f t="shared" si="11"/>
        <v>4162.7520000000004</v>
      </c>
      <c r="F92" s="279"/>
      <c r="G92" s="290">
        <v>4</v>
      </c>
      <c r="H92" s="281"/>
      <c r="I92" s="282"/>
      <c r="J92" s="283"/>
      <c r="K92" s="284"/>
      <c r="L92" s="285"/>
      <c r="M92" s="291">
        <v>0</v>
      </c>
      <c r="N92" s="292"/>
      <c r="O92" s="293">
        <f t="shared" si="10"/>
        <v>0</v>
      </c>
    </row>
    <row r="93" spans="1:15" ht="17.25" x14ac:dyDescent="0.2">
      <c r="A93" s="274" t="s">
        <v>144</v>
      </c>
      <c r="B93" s="311"/>
      <c r="C93" s="276" t="s">
        <v>145</v>
      </c>
      <c r="D93" s="276">
        <v>350</v>
      </c>
      <c r="E93" s="278">
        <f t="shared" si="11"/>
        <v>4047.1200000000003</v>
      </c>
      <c r="F93" s="279"/>
      <c r="G93" s="290">
        <v>4</v>
      </c>
      <c r="H93" s="281"/>
      <c r="I93" s="282"/>
      <c r="J93" s="283"/>
      <c r="K93" s="284"/>
      <c r="L93" s="285"/>
      <c r="M93" s="291">
        <v>0</v>
      </c>
      <c r="N93" s="292"/>
      <c r="O93" s="293">
        <f t="shared" si="10"/>
        <v>0</v>
      </c>
    </row>
    <row r="94" spans="1:15" ht="17.25" x14ac:dyDescent="0.2">
      <c r="A94" s="274" t="s">
        <v>146</v>
      </c>
      <c r="B94" s="311"/>
      <c r="C94" s="276" t="s">
        <v>147</v>
      </c>
      <c r="D94" s="276">
        <v>80</v>
      </c>
      <c r="E94" s="278">
        <f t="shared" si="11"/>
        <v>925.05599999999993</v>
      </c>
      <c r="F94" s="279"/>
      <c r="G94" s="290">
        <v>2</v>
      </c>
      <c r="H94" s="281"/>
      <c r="I94" s="282"/>
      <c r="J94" s="283"/>
      <c r="K94" s="284"/>
      <c r="L94" s="285"/>
      <c r="M94" s="291">
        <v>0</v>
      </c>
      <c r="N94" s="292"/>
      <c r="O94" s="293">
        <f t="shared" si="10"/>
        <v>0</v>
      </c>
    </row>
    <row r="95" spans="1:15" ht="17.25" x14ac:dyDescent="0.2">
      <c r="A95" s="274" t="s">
        <v>148</v>
      </c>
      <c r="B95" s="312"/>
      <c r="C95" s="276" t="s">
        <v>149</v>
      </c>
      <c r="D95" s="276">
        <v>400</v>
      </c>
      <c r="E95" s="278">
        <f t="shared" si="11"/>
        <v>4625.2800000000007</v>
      </c>
      <c r="F95" s="279"/>
      <c r="G95" s="290">
        <v>4</v>
      </c>
      <c r="H95" s="281"/>
      <c r="I95" s="282"/>
      <c r="J95" s="283"/>
      <c r="K95" s="284"/>
      <c r="L95" s="285"/>
      <c r="M95" s="291">
        <v>0</v>
      </c>
      <c r="N95" s="292"/>
      <c r="O95" s="293">
        <f t="shared" si="10"/>
        <v>0</v>
      </c>
    </row>
    <row r="96" spans="1:15" ht="16.5" thickBot="1" x14ac:dyDescent="0.25">
      <c r="A96" s="313" t="s">
        <v>51</v>
      </c>
      <c r="B96" s="245"/>
      <c r="C96" s="246"/>
      <c r="D96" s="314">
        <f>SUM(D55:D95)</f>
        <v>8986</v>
      </c>
      <c r="E96" s="315">
        <f>SUM(E55:E95)</f>
        <v>106597.98719999999</v>
      </c>
      <c r="F96" s="316"/>
      <c r="G96" s="314"/>
      <c r="H96" s="315">
        <f>SUM(I55:I95)</f>
        <v>0</v>
      </c>
      <c r="I96" s="317"/>
      <c r="J96" s="316"/>
      <c r="K96" s="318">
        <f>SUM(K55:K95)</f>
        <v>0</v>
      </c>
      <c r="L96" s="319"/>
      <c r="M96" s="320">
        <f>SUM(M55:M95)</f>
        <v>0</v>
      </c>
      <c r="N96" s="321"/>
      <c r="O96" s="322">
        <f t="shared" ref="O96" si="12">SUM(O55:O95)</f>
        <v>0</v>
      </c>
    </row>
    <row r="97" spans="1:15" ht="15.75" customHeight="1" thickBot="1" x14ac:dyDescent="0.25">
      <c r="A97" s="323"/>
      <c r="B97" s="324"/>
      <c r="C97" s="324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6"/>
      <c r="O97" s="327"/>
    </row>
    <row r="98" spans="1:15" ht="15.75" customHeight="1" thickBot="1" x14ac:dyDescent="0.3">
      <c r="A98" s="328" t="s">
        <v>44</v>
      </c>
      <c r="B98" s="329"/>
      <c r="C98" s="329"/>
      <c r="D98" s="329"/>
      <c r="E98" s="329"/>
      <c r="F98" s="329"/>
      <c r="G98" s="329"/>
      <c r="H98" s="330"/>
      <c r="I98" s="330"/>
      <c r="J98" s="330"/>
      <c r="K98" s="329"/>
      <c r="L98" s="329"/>
      <c r="M98" s="329"/>
      <c r="N98" s="329"/>
      <c r="O98" s="331"/>
    </row>
    <row r="99" spans="1:15" ht="27.75" customHeight="1" x14ac:dyDescent="0.2">
      <c r="A99" s="332" t="s">
        <v>34</v>
      </c>
      <c r="B99" s="333" t="s">
        <v>55</v>
      </c>
      <c r="C99" s="333"/>
      <c r="D99" s="333" t="s">
        <v>36</v>
      </c>
      <c r="E99" s="334" t="s">
        <v>37</v>
      </c>
      <c r="F99" s="334"/>
      <c r="G99" s="335" t="s">
        <v>56</v>
      </c>
      <c r="H99" s="336" t="s">
        <v>57</v>
      </c>
      <c r="I99" s="336"/>
      <c r="J99" s="336"/>
      <c r="K99" s="270" t="s">
        <v>38</v>
      </c>
      <c r="L99" s="270"/>
      <c r="M99" s="337" t="s">
        <v>10</v>
      </c>
      <c r="N99" s="338"/>
      <c r="O99" s="339"/>
    </row>
    <row r="100" spans="1:15" ht="29.25" customHeight="1" x14ac:dyDescent="0.2">
      <c r="A100" s="340"/>
      <c r="B100" s="333"/>
      <c r="C100" s="333"/>
      <c r="D100" s="333"/>
      <c r="E100" s="334"/>
      <c r="F100" s="334"/>
      <c r="G100" s="335"/>
      <c r="H100" s="341"/>
      <c r="I100" s="341"/>
      <c r="J100" s="342"/>
      <c r="K100" s="270"/>
      <c r="L100" s="270"/>
      <c r="M100" s="343" t="s">
        <v>11</v>
      </c>
      <c r="N100" s="344"/>
      <c r="O100" s="345" t="s">
        <v>58</v>
      </c>
    </row>
    <row r="101" spans="1:15" ht="15.75" customHeight="1" x14ac:dyDescent="0.2">
      <c r="A101" s="346" t="s">
        <v>41</v>
      </c>
      <c r="B101" s="347" t="s">
        <v>150</v>
      </c>
      <c r="C101" s="348"/>
      <c r="D101" s="349">
        <v>50</v>
      </c>
      <c r="E101" s="350">
        <f>D101*1.1*24*0.365*1.2</f>
        <v>578.16000000000008</v>
      </c>
      <c r="F101" s="351"/>
      <c r="G101" s="280">
        <v>2</v>
      </c>
      <c r="H101" s="281"/>
      <c r="I101" s="282"/>
      <c r="J101" s="283"/>
      <c r="K101" s="352"/>
      <c r="L101" s="353"/>
      <c r="M101" s="286">
        <v>0</v>
      </c>
      <c r="N101" s="287"/>
      <c r="O101" s="288">
        <f>M101/365</f>
        <v>0</v>
      </c>
    </row>
    <row r="102" spans="1:15" ht="15.75" customHeight="1" x14ac:dyDescent="0.2">
      <c r="A102" s="346" t="s">
        <v>43</v>
      </c>
      <c r="B102" s="354" t="s">
        <v>151</v>
      </c>
      <c r="C102" s="226"/>
      <c r="D102" s="355">
        <v>100</v>
      </c>
      <c r="E102" s="278">
        <f t="shared" ref="E102:E135" si="13">D102*1.1*24*0.365*1.2</f>
        <v>1156.3200000000002</v>
      </c>
      <c r="F102" s="279"/>
      <c r="G102" s="290">
        <v>2</v>
      </c>
      <c r="H102" s="281"/>
      <c r="I102" s="282"/>
      <c r="J102" s="283"/>
      <c r="K102" s="356"/>
      <c r="L102" s="357"/>
      <c r="M102" s="291">
        <v>0</v>
      </c>
      <c r="N102" s="292"/>
      <c r="O102" s="293">
        <f>M102/365</f>
        <v>0</v>
      </c>
    </row>
    <row r="103" spans="1:15" ht="15.75" customHeight="1" x14ac:dyDescent="0.2">
      <c r="A103" s="346" t="s">
        <v>45</v>
      </c>
      <c r="B103" s="354" t="s">
        <v>152</v>
      </c>
      <c r="C103" s="226"/>
      <c r="D103" s="355">
        <v>250</v>
      </c>
      <c r="E103" s="278">
        <f t="shared" si="13"/>
        <v>2890.7999999999997</v>
      </c>
      <c r="F103" s="279"/>
      <c r="G103" s="290">
        <v>4</v>
      </c>
      <c r="H103" s="281"/>
      <c r="I103" s="282"/>
      <c r="J103" s="283"/>
      <c r="K103" s="356"/>
      <c r="L103" s="357"/>
      <c r="M103" s="291">
        <v>0</v>
      </c>
      <c r="N103" s="292"/>
      <c r="O103" s="293">
        <f>M103/365</f>
        <v>0</v>
      </c>
    </row>
    <row r="104" spans="1:15" ht="15.75" customHeight="1" x14ac:dyDescent="0.2">
      <c r="A104" s="346" t="s">
        <v>47</v>
      </c>
      <c r="B104" s="358" t="s">
        <v>153</v>
      </c>
      <c r="C104" s="359" t="s">
        <v>154</v>
      </c>
      <c r="D104" s="355">
        <v>120</v>
      </c>
      <c r="E104" s="278">
        <f t="shared" si="13"/>
        <v>1387.5839999999998</v>
      </c>
      <c r="F104" s="279"/>
      <c r="G104" s="290">
        <v>3</v>
      </c>
      <c r="H104" s="281"/>
      <c r="I104" s="282"/>
      <c r="J104" s="283"/>
      <c r="K104" s="356"/>
      <c r="L104" s="357"/>
      <c r="M104" s="291">
        <v>0</v>
      </c>
      <c r="N104" s="292"/>
      <c r="O104" s="293">
        <f>M104/365</f>
        <v>0</v>
      </c>
    </row>
    <row r="105" spans="1:15" ht="15.75" customHeight="1" x14ac:dyDescent="0.2">
      <c r="A105" s="346" t="s">
        <v>49</v>
      </c>
      <c r="B105" s="360"/>
      <c r="C105" s="359" t="s">
        <v>155</v>
      </c>
      <c r="D105" s="355">
        <v>110</v>
      </c>
      <c r="E105" s="278">
        <f t="shared" si="13"/>
        <v>1271.952</v>
      </c>
      <c r="F105" s="279"/>
      <c r="G105" s="290">
        <v>3</v>
      </c>
      <c r="H105" s="281"/>
      <c r="I105" s="282"/>
      <c r="J105" s="283"/>
      <c r="K105" s="356"/>
      <c r="L105" s="357"/>
      <c r="M105" s="291">
        <v>0</v>
      </c>
      <c r="N105" s="292"/>
      <c r="O105" s="293">
        <f t="shared" ref="O105:O141" si="14">M105/365</f>
        <v>0</v>
      </c>
    </row>
    <row r="106" spans="1:15" ht="15.75" customHeight="1" x14ac:dyDescent="0.2">
      <c r="A106" s="346" t="s">
        <v>63</v>
      </c>
      <c r="B106" s="360"/>
      <c r="C106" s="359" t="s">
        <v>79</v>
      </c>
      <c r="D106" s="355">
        <v>80</v>
      </c>
      <c r="E106" s="278">
        <f t="shared" si="13"/>
        <v>925.05599999999993</v>
      </c>
      <c r="F106" s="279"/>
      <c r="G106" s="290">
        <v>3</v>
      </c>
      <c r="H106" s="281"/>
      <c r="I106" s="282"/>
      <c r="J106" s="283"/>
      <c r="K106" s="356"/>
      <c r="L106" s="357"/>
      <c r="M106" s="291">
        <v>0</v>
      </c>
      <c r="N106" s="292"/>
      <c r="O106" s="293">
        <f t="shared" si="14"/>
        <v>0</v>
      </c>
    </row>
    <row r="107" spans="1:15" ht="15.75" customHeight="1" x14ac:dyDescent="0.2">
      <c r="A107" s="346" t="s">
        <v>65</v>
      </c>
      <c r="B107" s="360"/>
      <c r="C107" s="359" t="s">
        <v>156</v>
      </c>
      <c r="D107" s="355">
        <v>230</v>
      </c>
      <c r="E107" s="278">
        <f t="shared" si="13"/>
        <v>2659.5360000000001</v>
      </c>
      <c r="F107" s="279"/>
      <c r="G107" s="290">
        <v>4</v>
      </c>
      <c r="H107" s="281"/>
      <c r="I107" s="282"/>
      <c r="J107" s="283"/>
      <c r="K107" s="356"/>
      <c r="L107" s="357"/>
      <c r="M107" s="291">
        <v>0</v>
      </c>
      <c r="N107" s="292"/>
      <c r="O107" s="293">
        <f t="shared" si="14"/>
        <v>0</v>
      </c>
    </row>
    <row r="108" spans="1:15" ht="15.75" customHeight="1" x14ac:dyDescent="0.2">
      <c r="A108" s="346" t="s">
        <v>67</v>
      </c>
      <c r="B108" s="361"/>
      <c r="C108" s="359" t="s">
        <v>157</v>
      </c>
      <c r="D108" s="355">
        <v>190</v>
      </c>
      <c r="E108" s="278">
        <f t="shared" si="13"/>
        <v>2197.0080000000003</v>
      </c>
      <c r="F108" s="279"/>
      <c r="G108" s="290">
        <v>4</v>
      </c>
      <c r="H108" s="281"/>
      <c r="I108" s="282"/>
      <c r="J108" s="283"/>
      <c r="K108" s="356"/>
      <c r="L108" s="357"/>
      <c r="M108" s="291">
        <v>0</v>
      </c>
      <c r="N108" s="292"/>
      <c r="O108" s="293">
        <f t="shared" si="14"/>
        <v>0</v>
      </c>
    </row>
    <row r="109" spans="1:15" ht="15.75" customHeight="1" x14ac:dyDescent="0.2">
      <c r="A109" s="346" t="s">
        <v>69</v>
      </c>
      <c r="B109" s="361"/>
      <c r="C109" s="359" t="s">
        <v>158</v>
      </c>
      <c r="D109" s="355">
        <v>80</v>
      </c>
      <c r="E109" s="278">
        <f t="shared" si="13"/>
        <v>925.05599999999993</v>
      </c>
      <c r="F109" s="279"/>
      <c r="G109" s="290">
        <v>3</v>
      </c>
      <c r="H109" s="281"/>
      <c r="I109" s="282"/>
      <c r="J109" s="283"/>
      <c r="K109" s="356"/>
      <c r="L109" s="357"/>
      <c r="M109" s="291">
        <v>0</v>
      </c>
      <c r="N109" s="292"/>
      <c r="O109" s="293">
        <f t="shared" si="14"/>
        <v>0</v>
      </c>
    </row>
    <row r="110" spans="1:15" ht="15.75" customHeight="1" x14ac:dyDescent="0.2">
      <c r="A110" s="346" t="s">
        <v>71</v>
      </c>
      <c r="B110" s="362"/>
      <c r="C110" s="359" t="s">
        <v>159</v>
      </c>
      <c r="D110" s="355">
        <v>100</v>
      </c>
      <c r="E110" s="278">
        <f t="shared" si="13"/>
        <v>1156.3200000000002</v>
      </c>
      <c r="F110" s="279"/>
      <c r="G110" s="290">
        <v>2</v>
      </c>
      <c r="H110" s="281"/>
      <c r="I110" s="282"/>
      <c r="J110" s="283"/>
      <c r="K110" s="356"/>
      <c r="L110" s="357"/>
      <c r="M110" s="291">
        <v>0</v>
      </c>
      <c r="N110" s="292"/>
      <c r="O110" s="293">
        <f t="shared" si="14"/>
        <v>0</v>
      </c>
    </row>
    <row r="111" spans="1:15" ht="15.75" customHeight="1" x14ac:dyDescent="0.2">
      <c r="A111" s="346" t="s">
        <v>73</v>
      </c>
      <c r="B111" s="363" t="s">
        <v>160</v>
      </c>
      <c r="C111" s="364"/>
      <c r="D111" s="355">
        <v>50</v>
      </c>
      <c r="E111" s="278">
        <f t="shared" si="13"/>
        <v>578.16000000000008</v>
      </c>
      <c r="F111" s="279"/>
      <c r="G111" s="290">
        <v>2</v>
      </c>
      <c r="H111" s="281"/>
      <c r="I111" s="282"/>
      <c r="J111" s="283"/>
      <c r="K111" s="356"/>
      <c r="L111" s="357"/>
      <c r="M111" s="291">
        <v>0</v>
      </c>
      <c r="N111" s="292"/>
      <c r="O111" s="293">
        <f t="shared" si="14"/>
        <v>0</v>
      </c>
    </row>
    <row r="112" spans="1:15" ht="15.75" customHeight="1" x14ac:dyDescent="0.2">
      <c r="A112" s="346" t="s">
        <v>75</v>
      </c>
      <c r="B112" s="354" t="s">
        <v>143</v>
      </c>
      <c r="C112" s="226"/>
      <c r="D112" s="355">
        <v>325</v>
      </c>
      <c r="E112" s="278">
        <f t="shared" si="13"/>
        <v>3758.0400000000009</v>
      </c>
      <c r="F112" s="279"/>
      <c r="G112" s="290">
        <v>4</v>
      </c>
      <c r="H112" s="281"/>
      <c r="I112" s="282"/>
      <c r="J112" s="283"/>
      <c r="K112" s="356"/>
      <c r="L112" s="357"/>
      <c r="M112" s="291">
        <v>0</v>
      </c>
      <c r="N112" s="292"/>
      <c r="O112" s="293">
        <f t="shared" si="14"/>
        <v>0</v>
      </c>
    </row>
    <row r="113" spans="1:15" ht="15.75" customHeight="1" x14ac:dyDescent="0.2">
      <c r="A113" s="346" t="s">
        <v>77</v>
      </c>
      <c r="B113" s="363" t="s">
        <v>161</v>
      </c>
      <c r="C113" s="364"/>
      <c r="D113" s="355">
        <v>50</v>
      </c>
      <c r="E113" s="278">
        <f t="shared" si="13"/>
        <v>578.16000000000008</v>
      </c>
      <c r="F113" s="279"/>
      <c r="G113" s="290">
        <v>2</v>
      </c>
      <c r="H113" s="281"/>
      <c r="I113" s="282"/>
      <c r="J113" s="283"/>
      <c r="K113" s="356"/>
      <c r="L113" s="357"/>
      <c r="M113" s="291">
        <v>0</v>
      </c>
      <c r="N113" s="292"/>
      <c r="O113" s="293">
        <f t="shared" si="14"/>
        <v>0</v>
      </c>
    </row>
    <row r="114" spans="1:15" ht="15.75" customHeight="1" x14ac:dyDescent="0.2">
      <c r="A114" s="346" t="s">
        <v>80</v>
      </c>
      <c r="B114" s="354" t="s">
        <v>162</v>
      </c>
      <c r="C114" s="226"/>
      <c r="D114" s="355">
        <v>100</v>
      </c>
      <c r="E114" s="278">
        <f t="shared" si="13"/>
        <v>1156.3200000000002</v>
      </c>
      <c r="F114" s="279"/>
      <c r="G114" s="290">
        <v>2</v>
      </c>
      <c r="H114" s="281"/>
      <c r="I114" s="282"/>
      <c r="J114" s="283"/>
      <c r="K114" s="356"/>
      <c r="L114" s="357"/>
      <c r="M114" s="291">
        <v>0</v>
      </c>
      <c r="N114" s="292"/>
      <c r="O114" s="293">
        <f t="shared" si="14"/>
        <v>0</v>
      </c>
    </row>
    <row r="115" spans="1:15" ht="15.75" customHeight="1" x14ac:dyDescent="0.2">
      <c r="A115" s="346" t="s">
        <v>82</v>
      </c>
      <c r="B115" s="363" t="s">
        <v>163</v>
      </c>
      <c r="C115" s="364"/>
      <c r="D115" s="355">
        <v>100</v>
      </c>
      <c r="E115" s="278">
        <f t="shared" si="13"/>
        <v>1156.3200000000002</v>
      </c>
      <c r="F115" s="279"/>
      <c r="G115" s="290">
        <v>2</v>
      </c>
      <c r="H115" s="281"/>
      <c r="I115" s="282"/>
      <c r="J115" s="283"/>
      <c r="K115" s="356"/>
      <c r="L115" s="357"/>
      <c r="M115" s="291">
        <v>0</v>
      </c>
      <c r="N115" s="292"/>
      <c r="O115" s="293">
        <f t="shared" si="14"/>
        <v>0</v>
      </c>
    </row>
    <row r="116" spans="1:15" ht="15.75" customHeight="1" x14ac:dyDescent="0.2">
      <c r="A116" s="346" t="s">
        <v>84</v>
      </c>
      <c r="B116" s="354" t="s">
        <v>164</v>
      </c>
      <c r="C116" s="226"/>
      <c r="D116" s="355">
        <v>50</v>
      </c>
      <c r="E116" s="278">
        <f t="shared" si="13"/>
        <v>578.16000000000008</v>
      </c>
      <c r="F116" s="279"/>
      <c r="G116" s="290">
        <v>2</v>
      </c>
      <c r="H116" s="281"/>
      <c r="I116" s="282"/>
      <c r="J116" s="283"/>
      <c r="K116" s="356"/>
      <c r="L116" s="357"/>
      <c r="M116" s="291">
        <v>0</v>
      </c>
      <c r="N116" s="292"/>
      <c r="O116" s="293">
        <f t="shared" si="14"/>
        <v>0</v>
      </c>
    </row>
    <row r="117" spans="1:15" ht="15.75" customHeight="1" x14ac:dyDescent="0.2">
      <c r="A117" s="346" t="s">
        <v>86</v>
      </c>
      <c r="B117" s="354" t="s">
        <v>165</v>
      </c>
      <c r="C117" s="226"/>
      <c r="D117" s="355">
        <v>100</v>
      </c>
      <c r="E117" s="278">
        <f t="shared" si="13"/>
        <v>1156.3200000000002</v>
      </c>
      <c r="F117" s="279"/>
      <c r="G117" s="290">
        <v>2</v>
      </c>
      <c r="H117" s="281"/>
      <c r="I117" s="282"/>
      <c r="J117" s="283"/>
      <c r="K117" s="356"/>
      <c r="L117" s="357"/>
      <c r="M117" s="291">
        <v>0</v>
      </c>
      <c r="N117" s="292"/>
      <c r="O117" s="293">
        <f t="shared" si="14"/>
        <v>0</v>
      </c>
    </row>
    <row r="118" spans="1:15" ht="15.75" customHeight="1" x14ac:dyDescent="0.2">
      <c r="A118" s="346" t="s">
        <v>88</v>
      </c>
      <c r="B118" s="365" t="s">
        <v>166</v>
      </c>
      <c r="C118" s="355" t="s">
        <v>167</v>
      </c>
      <c r="D118" s="355">
        <v>80</v>
      </c>
      <c r="E118" s="278">
        <f t="shared" si="13"/>
        <v>925.05599999999993</v>
      </c>
      <c r="F118" s="279"/>
      <c r="G118" s="290">
        <v>2</v>
      </c>
      <c r="H118" s="281"/>
      <c r="I118" s="282"/>
      <c r="J118" s="283"/>
      <c r="K118" s="356"/>
      <c r="L118" s="357"/>
      <c r="M118" s="291">
        <v>0</v>
      </c>
      <c r="N118" s="292"/>
      <c r="O118" s="293">
        <f t="shared" si="14"/>
        <v>0</v>
      </c>
    </row>
    <row r="119" spans="1:15" ht="15.75" customHeight="1" x14ac:dyDescent="0.2">
      <c r="A119" s="346" t="s">
        <v>91</v>
      </c>
      <c r="B119" s="289"/>
      <c r="C119" s="366" t="s">
        <v>168</v>
      </c>
      <c r="D119" s="355">
        <v>120</v>
      </c>
      <c r="E119" s="278">
        <f t="shared" si="13"/>
        <v>1387.5839999999998</v>
      </c>
      <c r="F119" s="279"/>
      <c r="G119" s="290">
        <v>3</v>
      </c>
      <c r="H119" s="281"/>
      <c r="I119" s="282"/>
      <c r="J119" s="283"/>
      <c r="K119" s="356"/>
      <c r="L119" s="357"/>
      <c r="M119" s="291">
        <v>0</v>
      </c>
      <c r="N119" s="292"/>
      <c r="O119" s="293">
        <f t="shared" si="14"/>
        <v>0</v>
      </c>
    </row>
    <row r="120" spans="1:15" ht="15.75" customHeight="1" x14ac:dyDescent="0.2">
      <c r="A120" s="346" t="s">
        <v>93</v>
      </c>
      <c r="B120" s="289"/>
      <c r="C120" s="355" t="s">
        <v>169</v>
      </c>
      <c r="D120" s="355">
        <v>80</v>
      </c>
      <c r="E120" s="278">
        <f t="shared" si="13"/>
        <v>925.05599999999993</v>
      </c>
      <c r="F120" s="279"/>
      <c r="G120" s="290">
        <v>2</v>
      </c>
      <c r="H120" s="281"/>
      <c r="I120" s="282"/>
      <c r="J120" s="283"/>
      <c r="K120" s="356"/>
      <c r="L120" s="357"/>
      <c r="M120" s="291">
        <v>0</v>
      </c>
      <c r="N120" s="292"/>
      <c r="O120" s="293">
        <f t="shared" si="14"/>
        <v>0</v>
      </c>
    </row>
    <row r="121" spans="1:15" ht="15.75" customHeight="1" x14ac:dyDescent="0.2">
      <c r="A121" s="346" t="s">
        <v>95</v>
      </c>
      <c r="B121" s="289"/>
      <c r="C121" s="355" t="s">
        <v>170</v>
      </c>
      <c r="D121" s="355">
        <v>100</v>
      </c>
      <c r="E121" s="278">
        <f t="shared" si="13"/>
        <v>1156.3200000000002</v>
      </c>
      <c r="F121" s="279"/>
      <c r="G121" s="290">
        <v>2</v>
      </c>
      <c r="H121" s="281"/>
      <c r="I121" s="282"/>
      <c r="J121" s="283"/>
      <c r="K121" s="356"/>
      <c r="L121" s="357"/>
      <c r="M121" s="291">
        <v>0</v>
      </c>
      <c r="N121" s="292"/>
      <c r="O121" s="293">
        <f t="shared" si="14"/>
        <v>0</v>
      </c>
    </row>
    <row r="122" spans="1:15" ht="15.75" customHeight="1" x14ac:dyDescent="0.2">
      <c r="A122" s="346" t="s">
        <v>98</v>
      </c>
      <c r="B122" s="289"/>
      <c r="C122" s="366" t="s">
        <v>171</v>
      </c>
      <c r="D122" s="355">
        <v>200</v>
      </c>
      <c r="E122" s="278">
        <f t="shared" si="13"/>
        <v>2312.6400000000003</v>
      </c>
      <c r="F122" s="279"/>
      <c r="G122" s="290">
        <v>3</v>
      </c>
      <c r="H122" s="281"/>
      <c r="I122" s="282"/>
      <c r="J122" s="283"/>
      <c r="K122" s="356"/>
      <c r="L122" s="357"/>
      <c r="M122" s="291">
        <v>0</v>
      </c>
      <c r="N122" s="292"/>
      <c r="O122" s="293">
        <f t="shared" si="14"/>
        <v>0</v>
      </c>
    </row>
    <row r="123" spans="1:15" ht="15.75" customHeight="1" x14ac:dyDescent="0.2">
      <c r="A123" s="346" t="s">
        <v>100</v>
      </c>
      <c r="B123" s="289"/>
      <c r="C123" s="355" t="s">
        <v>172</v>
      </c>
      <c r="D123" s="355">
        <v>50</v>
      </c>
      <c r="E123" s="278">
        <f t="shared" si="13"/>
        <v>578.16000000000008</v>
      </c>
      <c r="F123" s="279"/>
      <c r="G123" s="290">
        <v>2</v>
      </c>
      <c r="H123" s="281"/>
      <c r="I123" s="282"/>
      <c r="J123" s="283"/>
      <c r="K123" s="356"/>
      <c r="L123" s="357"/>
      <c r="M123" s="291">
        <v>0</v>
      </c>
      <c r="N123" s="292"/>
      <c r="O123" s="293">
        <f t="shared" si="14"/>
        <v>0</v>
      </c>
    </row>
    <row r="124" spans="1:15" ht="15.75" customHeight="1" x14ac:dyDescent="0.2">
      <c r="A124" s="346" t="s">
        <v>103</v>
      </c>
      <c r="B124" s="289"/>
      <c r="C124" s="355" t="s">
        <v>173</v>
      </c>
      <c r="D124" s="355">
        <v>80</v>
      </c>
      <c r="E124" s="278">
        <f t="shared" si="13"/>
        <v>925.05599999999993</v>
      </c>
      <c r="F124" s="279"/>
      <c r="G124" s="290">
        <v>2</v>
      </c>
      <c r="H124" s="281"/>
      <c r="I124" s="282"/>
      <c r="J124" s="283"/>
      <c r="K124" s="356"/>
      <c r="L124" s="357"/>
      <c r="M124" s="291">
        <v>0</v>
      </c>
      <c r="N124" s="292"/>
      <c r="O124" s="293">
        <f t="shared" si="14"/>
        <v>0</v>
      </c>
    </row>
    <row r="125" spans="1:15" ht="15.75" customHeight="1" x14ac:dyDescent="0.2">
      <c r="A125" s="346" t="s">
        <v>105</v>
      </c>
      <c r="B125" s="289"/>
      <c r="C125" s="355" t="s">
        <v>174</v>
      </c>
      <c r="D125" s="355">
        <v>50</v>
      </c>
      <c r="E125" s="278">
        <f t="shared" si="13"/>
        <v>578.16000000000008</v>
      </c>
      <c r="F125" s="279"/>
      <c r="G125" s="290">
        <v>2</v>
      </c>
      <c r="H125" s="281"/>
      <c r="I125" s="282"/>
      <c r="J125" s="283"/>
      <c r="K125" s="356"/>
      <c r="L125" s="357"/>
      <c r="M125" s="291">
        <v>0</v>
      </c>
      <c r="N125" s="292"/>
      <c r="O125" s="293">
        <f t="shared" si="14"/>
        <v>0</v>
      </c>
    </row>
    <row r="126" spans="1:15" ht="15.75" customHeight="1" x14ac:dyDescent="0.2">
      <c r="A126" s="346" t="s">
        <v>108</v>
      </c>
      <c r="B126" s="289"/>
      <c r="C126" s="355" t="s">
        <v>175</v>
      </c>
      <c r="D126" s="355">
        <v>200</v>
      </c>
      <c r="E126" s="278">
        <f t="shared" si="13"/>
        <v>2312.6400000000003</v>
      </c>
      <c r="F126" s="279"/>
      <c r="G126" s="290">
        <v>4</v>
      </c>
      <c r="H126" s="281"/>
      <c r="I126" s="282"/>
      <c r="J126" s="283"/>
      <c r="K126" s="356"/>
      <c r="L126" s="357"/>
      <c r="M126" s="291">
        <v>0</v>
      </c>
      <c r="N126" s="292"/>
      <c r="O126" s="293">
        <f t="shared" si="14"/>
        <v>0</v>
      </c>
    </row>
    <row r="127" spans="1:15" ht="15.75" customHeight="1" x14ac:dyDescent="0.2">
      <c r="A127" s="346" t="s">
        <v>110</v>
      </c>
      <c r="B127" s="289"/>
      <c r="C127" s="355" t="s">
        <v>176</v>
      </c>
      <c r="D127" s="355">
        <v>80</v>
      </c>
      <c r="E127" s="278">
        <f t="shared" si="13"/>
        <v>925.05599999999993</v>
      </c>
      <c r="F127" s="279"/>
      <c r="G127" s="290">
        <v>2</v>
      </c>
      <c r="H127" s="281"/>
      <c r="I127" s="282"/>
      <c r="J127" s="283"/>
      <c r="K127" s="356"/>
      <c r="L127" s="357"/>
      <c r="M127" s="291">
        <v>0</v>
      </c>
      <c r="N127" s="292"/>
      <c r="O127" s="293">
        <f t="shared" si="14"/>
        <v>0</v>
      </c>
    </row>
    <row r="128" spans="1:15" ht="15.75" customHeight="1" x14ac:dyDescent="0.2">
      <c r="A128" s="346" t="s">
        <v>112</v>
      </c>
      <c r="B128" s="289"/>
      <c r="C128" s="355" t="s">
        <v>177</v>
      </c>
      <c r="D128" s="355">
        <v>250</v>
      </c>
      <c r="E128" s="278">
        <f t="shared" si="13"/>
        <v>2890.7999999999997</v>
      </c>
      <c r="F128" s="279"/>
      <c r="G128" s="290">
        <v>3</v>
      </c>
      <c r="H128" s="281"/>
      <c r="I128" s="282"/>
      <c r="J128" s="283"/>
      <c r="K128" s="356"/>
      <c r="L128" s="357"/>
      <c r="M128" s="291">
        <v>0</v>
      </c>
      <c r="N128" s="292"/>
      <c r="O128" s="293">
        <f t="shared" si="14"/>
        <v>0</v>
      </c>
    </row>
    <row r="129" spans="1:15" ht="15.75" customHeight="1" x14ac:dyDescent="0.2">
      <c r="A129" s="346" t="s">
        <v>115</v>
      </c>
      <c r="B129" s="294"/>
      <c r="C129" s="366" t="s">
        <v>178</v>
      </c>
      <c r="D129" s="355">
        <v>50</v>
      </c>
      <c r="E129" s="278">
        <f t="shared" si="13"/>
        <v>578.16000000000008</v>
      </c>
      <c r="F129" s="279"/>
      <c r="G129" s="290">
        <v>2</v>
      </c>
      <c r="H129" s="281"/>
      <c r="I129" s="282"/>
      <c r="J129" s="283"/>
      <c r="K129" s="356"/>
      <c r="L129" s="357"/>
      <c r="M129" s="291">
        <v>0</v>
      </c>
      <c r="N129" s="292"/>
      <c r="O129" s="293">
        <f t="shared" si="14"/>
        <v>0</v>
      </c>
    </row>
    <row r="130" spans="1:15" ht="15.75" customHeight="1" x14ac:dyDescent="0.2">
      <c r="A130" s="346" t="s">
        <v>118</v>
      </c>
      <c r="B130" s="354" t="s">
        <v>179</v>
      </c>
      <c r="C130" s="226"/>
      <c r="D130" s="355">
        <v>50</v>
      </c>
      <c r="E130" s="278">
        <f t="shared" si="13"/>
        <v>578.16000000000008</v>
      </c>
      <c r="F130" s="279"/>
      <c r="G130" s="290">
        <v>2</v>
      </c>
      <c r="H130" s="281"/>
      <c r="I130" s="282"/>
      <c r="J130" s="283"/>
      <c r="K130" s="356"/>
      <c r="L130" s="357"/>
      <c r="M130" s="291">
        <v>0</v>
      </c>
      <c r="N130" s="292"/>
      <c r="O130" s="293">
        <f t="shared" si="14"/>
        <v>0</v>
      </c>
    </row>
    <row r="131" spans="1:15" ht="15.75" customHeight="1" x14ac:dyDescent="0.2">
      <c r="A131" s="346" t="s">
        <v>121</v>
      </c>
      <c r="B131" s="354" t="s">
        <v>180</v>
      </c>
      <c r="C131" s="226"/>
      <c r="D131" s="355">
        <v>90</v>
      </c>
      <c r="E131" s="278">
        <f t="shared" si="13"/>
        <v>1040.6880000000001</v>
      </c>
      <c r="F131" s="279"/>
      <c r="G131" s="290">
        <v>2</v>
      </c>
      <c r="H131" s="281"/>
      <c r="I131" s="282"/>
      <c r="J131" s="283"/>
      <c r="K131" s="356"/>
      <c r="L131" s="357"/>
      <c r="M131" s="291">
        <v>0</v>
      </c>
      <c r="N131" s="292"/>
      <c r="O131" s="293">
        <f t="shared" si="14"/>
        <v>0</v>
      </c>
    </row>
    <row r="132" spans="1:15" ht="15.75" customHeight="1" x14ac:dyDescent="0.2">
      <c r="A132" s="346" t="s">
        <v>123</v>
      </c>
      <c r="B132" s="354" t="s">
        <v>181</v>
      </c>
      <c r="C132" s="226"/>
      <c r="D132" s="355">
        <v>80</v>
      </c>
      <c r="E132" s="278">
        <f t="shared" si="13"/>
        <v>925.05599999999993</v>
      </c>
      <c r="F132" s="279"/>
      <c r="G132" s="290">
        <v>2</v>
      </c>
      <c r="H132" s="281"/>
      <c r="I132" s="282"/>
      <c r="J132" s="283"/>
      <c r="K132" s="356"/>
      <c r="L132" s="357"/>
      <c r="M132" s="291">
        <v>0</v>
      </c>
      <c r="N132" s="292"/>
      <c r="O132" s="293">
        <f t="shared" si="14"/>
        <v>0</v>
      </c>
    </row>
    <row r="133" spans="1:15" ht="15.75" customHeight="1" x14ac:dyDescent="0.2">
      <c r="A133" s="346" t="s">
        <v>125</v>
      </c>
      <c r="B133" s="354" t="s">
        <v>182</v>
      </c>
      <c r="C133" s="226"/>
      <c r="D133" s="355">
        <v>80</v>
      </c>
      <c r="E133" s="278">
        <f t="shared" si="13"/>
        <v>925.05599999999993</v>
      </c>
      <c r="F133" s="279"/>
      <c r="G133" s="290">
        <v>2</v>
      </c>
      <c r="H133" s="281"/>
      <c r="I133" s="282"/>
      <c r="J133" s="283"/>
      <c r="K133" s="356"/>
      <c r="L133" s="357"/>
      <c r="M133" s="291">
        <v>0</v>
      </c>
      <c r="N133" s="292"/>
      <c r="O133" s="293">
        <f t="shared" si="14"/>
        <v>0</v>
      </c>
    </row>
    <row r="134" spans="1:15" ht="15.75" customHeight="1" x14ac:dyDescent="0.2">
      <c r="A134" s="346" t="s">
        <v>127</v>
      </c>
      <c r="B134" s="354" t="s">
        <v>183</v>
      </c>
      <c r="C134" s="226"/>
      <c r="D134" s="355">
        <v>60</v>
      </c>
      <c r="E134" s="278">
        <f t="shared" si="13"/>
        <v>693.79199999999992</v>
      </c>
      <c r="F134" s="279"/>
      <c r="G134" s="290">
        <v>2</v>
      </c>
      <c r="H134" s="281"/>
      <c r="I134" s="282"/>
      <c r="J134" s="283"/>
      <c r="K134" s="356"/>
      <c r="L134" s="357"/>
      <c r="M134" s="291">
        <v>0</v>
      </c>
      <c r="N134" s="292"/>
      <c r="O134" s="293">
        <f t="shared" si="14"/>
        <v>0</v>
      </c>
    </row>
    <row r="135" spans="1:15" ht="15.75" customHeight="1" x14ac:dyDescent="0.2">
      <c r="A135" s="346" t="s">
        <v>129</v>
      </c>
      <c r="B135" s="354" t="s">
        <v>184</v>
      </c>
      <c r="C135" s="226"/>
      <c r="D135" s="355">
        <v>250</v>
      </c>
      <c r="E135" s="278">
        <f t="shared" si="13"/>
        <v>2890.7999999999997</v>
      </c>
      <c r="F135" s="279"/>
      <c r="G135" s="290">
        <v>4</v>
      </c>
      <c r="H135" s="281"/>
      <c r="I135" s="282"/>
      <c r="J135" s="283"/>
      <c r="K135" s="356"/>
      <c r="L135" s="357"/>
      <c r="M135" s="291">
        <v>0</v>
      </c>
      <c r="N135" s="292"/>
      <c r="O135" s="293">
        <f t="shared" si="14"/>
        <v>0</v>
      </c>
    </row>
    <row r="136" spans="1:15" ht="15.75" customHeight="1" x14ac:dyDescent="0.2">
      <c r="A136" s="346" t="s">
        <v>132</v>
      </c>
      <c r="B136" s="354" t="s">
        <v>185</v>
      </c>
      <c r="C136" s="226"/>
      <c r="D136" s="355">
        <v>120</v>
      </c>
      <c r="E136" s="278">
        <f>D136*3*24*0.365*1.2</f>
        <v>3784.3199999999997</v>
      </c>
      <c r="F136" s="279"/>
      <c r="G136" s="290">
        <v>4</v>
      </c>
      <c r="H136" s="281"/>
      <c r="I136" s="282"/>
      <c r="J136" s="283"/>
      <c r="K136" s="356"/>
      <c r="L136" s="357"/>
      <c r="M136" s="291">
        <v>0</v>
      </c>
      <c r="N136" s="292"/>
      <c r="O136" s="293">
        <f t="shared" si="14"/>
        <v>0</v>
      </c>
    </row>
    <row r="137" spans="1:15" ht="15.75" customHeight="1" x14ac:dyDescent="0.2">
      <c r="A137" s="346" t="s">
        <v>135</v>
      </c>
      <c r="B137" s="354" t="s">
        <v>186</v>
      </c>
      <c r="C137" s="226"/>
      <c r="D137" s="355">
        <v>70</v>
      </c>
      <c r="E137" s="278">
        <f t="shared" ref="E137:E140" si="15">D137*1.1*24*0.365*1.2</f>
        <v>809.42399999999998</v>
      </c>
      <c r="F137" s="279"/>
      <c r="G137" s="290">
        <v>2</v>
      </c>
      <c r="H137" s="281"/>
      <c r="I137" s="282"/>
      <c r="J137" s="283"/>
      <c r="K137" s="356"/>
      <c r="L137" s="357"/>
      <c r="M137" s="291">
        <v>0</v>
      </c>
      <c r="N137" s="292"/>
      <c r="O137" s="293">
        <f t="shared" si="14"/>
        <v>0</v>
      </c>
    </row>
    <row r="138" spans="1:15" ht="15.75" customHeight="1" x14ac:dyDescent="0.2">
      <c r="A138" s="346" t="s">
        <v>138</v>
      </c>
      <c r="B138" s="354" t="s">
        <v>187</v>
      </c>
      <c r="C138" s="226"/>
      <c r="D138" s="355">
        <v>40</v>
      </c>
      <c r="E138" s="278">
        <f t="shared" si="15"/>
        <v>462.52799999999996</v>
      </c>
      <c r="F138" s="279"/>
      <c r="G138" s="290">
        <v>2</v>
      </c>
      <c r="H138" s="281"/>
      <c r="I138" s="282"/>
      <c r="J138" s="283"/>
      <c r="K138" s="356"/>
      <c r="L138" s="357"/>
      <c r="M138" s="291">
        <v>0</v>
      </c>
      <c r="N138" s="292"/>
      <c r="O138" s="293">
        <f t="shared" si="14"/>
        <v>0</v>
      </c>
    </row>
    <row r="139" spans="1:15" ht="15.75" customHeight="1" x14ac:dyDescent="0.2">
      <c r="A139" s="346" t="s">
        <v>140</v>
      </c>
      <c r="B139" s="363" t="s">
        <v>188</v>
      </c>
      <c r="C139" s="364"/>
      <c r="D139" s="355">
        <v>30</v>
      </c>
      <c r="E139" s="278">
        <f t="shared" si="15"/>
        <v>346.89599999999996</v>
      </c>
      <c r="F139" s="279"/>
      <c r="G139" s="290">
        <v>1</v>
      </c>
      <c r="H139" s="281"/>
      <c r="I139" s="282"/>
      <c r="J139" s="283"/>
      <c r="K139" s="356"/>
      <c r="L139" s="357"/>
      <c r="M139" s="291">
        <v>0</v>
      </c>
      <c r="N139" s="292"/>
      <c r="O139" s="293">
        <f t="shared" si="14"/>
        <v>0</v>
      </c>
    </row>
    <row r="140" spans="1:15" ht="15.75" customHeight="1" x14ac:dyDescent="0.2">
      <c r="A140" s="346" t="s">
        <v>142</v>
      </c>
      <c r="B140" s="363" t="s">
        <v>189</v>
      </c>
      <c r="C140" s="364"/>
      <c r="D140" s="355">
        <v>70</v>
      </c>
      <c r="E140" s="278">
        <f t="shared" si="15"/>
        <v>809.42399999999998</v>
      </c>
      <c r="F140" s="279"/>
      <c r="G140" s="290">
        <v>2</v>
      </c>
      <c r="H140" s="281"/>
      <c r="I140" s="282"/>
      <c r="J140" s="283"/>
      <c r="K140" s="356"/>
      <c r="L140" s="357"/>
      <c r="M140" s="291">
        <v>0</v>
      </c>
      <c r="N140" s="292"/>
      <c r="O140" s="293">
        <f t="shared" si="14"/>
        <v>0</v>
      </c>
    </row>
    <row r="141" spans="1:15" ht="15.75" customHeight="1" x14ac:dyDescent="0.2">
      <c r="A141" s="346" t="s">
        <v>144</v>
      </c>
      <c r="B141" s="354" t="s">
        <v>190</v>
      </c>
      <c r="C141" s="226"/>
      <c r="D141" s="355">
        <v>20</v>
      </c>
      <c r="E141" s="278">
        <f>D141*1.1*24*0.365*1.2</f>
        <v>231.26399999999998</v>
      </c>
      <c r="F141" s="279"/>
      <c r="G141" s="290">
        <v>1</v>
      </c>
      <c r="H141" s="281"/>
      <c r="I141" s="282"/>
      <c r="J141" s="283"/>
      <c r="K141" s="356"/>
      <c r="L141" s="357"/>
      <c r="M141" s="291">
        <v>0</v>
      </c>
      <c r="N141" s="292"/>
      <c r="O141" s="293">
        <f t="shared" si="14"/>
        <v>0</v>
      </c>
    </row>
    <row r="142" spans="1:15" ht="15.75" customHeight="1" thickBot="1" x14ac:dyDescent="0.25">
      <c r="A142" s="313" t="s">
        <v>51</v>
      </c>
      <c r="B142" s="245"/>
      <c r="C142" s="246"/>
      <c r="D142" s="314">
        <f>SUM(D101:D141)</f>
        <v>4385</v>
      </c>
      <c r="E142" s="315">
        <f>SUM(E101:E141)</f>
        <v>53101.368000000002</v>
      </c>
      <c r="F142" s="316"/>
      <c r="G142" s="367"/>
      <c r="H142" s="315">
        <f>SUM(H101:J141)</f>
        <v>0</v>
      </c>
      <c r="I142" s="317"/>
      <c r="J142" s="316"/>
      <c r="K142" s="315">
        <f>SUM(K101:L141)</f>
        <v>0</v>
      </c>
      <c r="L142" s="316"/>
      <c r="M142" s="320">
        <f>SUM(M101:M141)</f>
        <v>0</v>
      </c>
      <c r="N142" s="321"/>
      <c r="O142" s="368">
        <f t="shared" ref="O142" si="16">SUM(O101:O141)</f>
        <v>0</v>
      </c>
    </row>
    <row r="143" spans="1:15" ht="15.75" customHeight="1" thickBot="1" x14ac:dyDescent="0.25">
      <c r="A143" s="53"/>
      <c r="B143" s="5"/>
      <c r="C143" s="5"/>
      <c r="D143" s="323"/>
      <c r="E143" s="323"/>
      <c r="F143" s="323"/>
      <c r="K143" s="369"/>
      <c r="L143" s="369"/>
      <c r="M143" s="369"/>
      <c r="N143" s="370"/>
      <c r="O143" s="370"/>
    </row>
    <row r="144" spans="1:15" ht="15.75" customHeight="1" thickBot="1" x14ac:dyDescent="0.3">
      <c r="A144" s="371" t="s">
        <v>46</v>
      </c>
      <c r="B144" s="372"/>
      <c r="C144" s="372"/>
      <c r="D144" s="372"/>
      <c r="E144" s="372"/>
      <c r="F144" s="372"/>
      <c r="G144" s="372"/>
      <c r="H144" s="372"/>
      <c r="I144" s="372"/>
      <c r="J144" s="372"/>
      <c r="K144" s="372"/>
      <c r="L144" s="372"/>
      <c r="M144" s="329"/>
      <c r="N144" s="329"/>
      <c r="O144" s="331"/>
    </row>
    <row r="145" spans="1:15" ht="23.25" customHeight="1" thickBot="1" x14ac:dyDescent="0.25">
      <c r="A145" s="373" t="s">
        <v>34</v>
      </c>
      <c r="B145" s="374" t="s">
        <v>55</v>
      </c>
      <c r="C145" s="374"/>
      <c r="D145" s="374" t="s">
        <v>36</v>
      </c>
      <c r="E145" s="375" t="s">
        <v>37</v>
      </c>
      <c r="F145" s="375"/>
      <c r="G145" s="376" t="s">
        <v>56</v>
      </c>
      <c r="H145" s="341" t="s">
        <v>57</v>
      </c>
      <c r="I145" s="341"/>
      <c r="J145" s="341"/>
      <c r="K145" s="341" t="s">
        <v>38</v>
      </c>
      <c r="L145" s="341"/>
      <c r="M145" s="19" t="s">
        <v>10</v>
      </c>
      <c r="N145" s="20"/>
      <c r="O145" s="21"/>
    </row>
    <row r="146" spans="1:15" ht="25.5" customHeight="1" x14ac:dyDescent="0.2">
      <c r="A146" s="377"/>
      <c r="B146" s="333"/>
      <c r="C146" s="333"/>
      <c r="D146" s="333"/>
      <c r="E146" s="334"/>
      <c r="F146" s="334"/>
      <c r="G146" s="335"/>
      <c r="H146" s="341"/>
      <c r="I146" s="341"/>
      <c r="J146" s="341"/>
      <c r="K146" s="341"/>
      <c r="L146" s="341"/>
      <c r="M146" s="378" t="s">
        <v>11</v>
      </c>
      <c r="N146" s="379"/>
      <c r="O146" s="380" t="s">
        <v>58</v>
      </c>
    </row>
    <row r="147" spans="1:15" ht="15.75" customHeight="1" x14ac:dyDescent="0.2">
      <c r="A147" s="274" t="s">
        <v>41</v>
      </c>
      <c r="B147" s="381" t="s">
        <v>191</v>
      </c>
      <c r="C147" s="382"/>
      <c r="D147" s="383">
        <v>30</v>
      </c>
      <c r="E147" s="350">
        <f>D147*1.1*24*0.365*1.2</f>
        <v>346.89599999999996</v>
      </c>
      <c r="F147" s="351"/>
      <c r="G147" s="280">
        <v>1</v>
      </c>
      <c r="H147" s="281"/>
      <c r="I147" s="282"/>
      <c r="J147" s="283"/>
      <c r="K147" s="352"/>
      <c r="L147" s="353"/>
      <c r="M147" s="286">
        <v>0</v>
      </c>
      <c r="N147" s="287"/>
      <c r="O147" s="288">
        <f t="shared" ref="O147:O161" si="17">M147/365</f>
        <v>0</v>
      </c>
    </row>
    <row r="148" spans="1:15" ht="15.75" customHeight="1" x14ac:dyDescent="0.2">
      <c r="A148" s="346" t="s">
        <v>43</v>
      </c>
      <c r="B148" s="363" t="s">
        <v>192</v>
      </c>
      <c r="C148" s="364"/>
      <c r="D148" s="276">
        <v>100</v>
      </c>
      <c r="E148" s="278">
        <f>D148*3*24*0.365*1.2</f>
        <v>3153.6</v>
      </c>
      <c r="F148" s="279"/>
      <c r="G148" s="290">
        <v>4</v>
      </c>
      <c r="H148" s="281"/>
      <c r="I148" s="282"/>
      <c r="J148" s="283"/>
      <c r="K148" s="356"/>
      <c r="L148" s="357"/>
      <c r="M148" s="291">
        <v>0</v>
      </c>
      <c r="N148" s="292"/>
      <c r="O148" s="293">
        <f t="shared" si="17"/>
        <v>0</v>
      </c>
    </row>
    <row r="149" spans="1:15" ht="15.75" customHeight="1" x14ac:dyDescent="0.2">
      <c r="A149" s="346" t="s">
        <v>45</v>
      </c>
      <c r="B149" s="363" t="s">
        <v>193</v>
      </c>
      <c r="C149" s="364"/>
      <c r="D149" s="276">
        <v>100</v>
      </c>
      <c r="E149" s="278">
        <f>D149*3*24*0.365*1.2</f>
        <v>3153.6</v>
      </c>
      <c r="F149" s="279"/>
      <c r="G149" s="290">
        <v>4</v>
      </c>
      <c r="H149" s="281"/>
      <c r="I149" s="282"/>
      <c r="J149" s="283"/>
      <c r="K149" s="356"/>
      <c r="L149" s="357"/>
      <c r="M149" s="291">
        <v>0</v>
      </c>
      <c r="N149" s="292"/>
      <c r="O149" s="293">
        <f t="shared" si="17"/>
        <v>0</v>
      </c>
    </row>
    <row r="150" spans="1:15" ht="15.75" customHeight="1" x14ac:dyDescent="0.2">
      <c r="A150" s="346" t="s">
        <v>47</v>
      </c>
      <c r="B150" s="354" t="s">
        <v>194</v>
      </c>
      <c r="C150" s="226"/>
      <c r="D150" s="276">
        <v>80</v>
      </c>
      <c r="E150" s="278">
        <f>D150*1.1*24*0.365*1.2</f>
        <v>925.05599999999993</v>
      </c>
      <c r="F150" s="279"/>
      <c r="G150" s="290">
        <v>2</v>
      </c>
      <c r="H150" s="281"/>
      <c r="I150" s="282"/>
      <c r="J150" s="283"/>
      <c r="K150" s="356"/>
      <c r="L150" s="357"/>
      <c r="M150" s="291">
        <v>0</v>
      </c>
      <c r="N150" s="292"/>
      <c r="O150" s="293">
        <f t="shared" si="17"/>
        <v>0</v>
      </c>
    </row>
    <row r="151" spans="1:15" ht="15.75" customHeight="1" x14ac:dyDescent="0.2">
      <c r="A151" s="346" t="s">
        <v>49</v>
      </c>
      <c r="B151" s="363" t="s">
        <v>195</v>
      </c>
      <c r="C151" s="364"/>
      <c r="D151" s="355">
        <v>70</v>
      </c>
      <c r="E151" s="278">
        <f>D151*1.1*24*0.365*1.2</f>
        <v>809.42399999999998</v>
      </c>
      <c r="F151" s="279"/>
      <c r="G151" s="290">
        <v>2</v>
      </c>
      <c r="H151" s="281"/>
      <c r="I151" s="282"/>
      <c r="J151" s="283"/>
      <c r="K151" s="356"/>
      <c r="L151" s="357"/>
      <c r="M151" s="291">
        <v>0</v>
      </c>
      <c r="N151" s="292"/>
      <c r="O151" s="293">
        <f t="shared" si="17"/>
        <v>0</v>
      </c>
    </row>
    <row r="152" spans="1:15" ht="15.75" customHeight="1" x14ac:dyDescent="0.2">
      <c r="A152" s="346" t="s">
        <v>63</v>
      </c>
      <c r="B152" s="354" t="s">
        <v>196</v>
      </c>
      <c r="C152" s="226"/>
      <c r="D152" s="355">
        <v>100</v>
      </c>
      <c r="E152" s="278">
        <f>D152*3*24*0.365*1.2</f>
        <v>3153.6</v>
      </c>
      <c r="F152" s="279"/>
      <c r="G152" s="290">
        <v>4</v>
      </c>
      <c r="H152" s="281"/>
      <c r="I152" s="282"/>
      <c r="J152" s="283"/>
      <c r="K152" s="356"/>
      <c r="L152" s="357"/>
      <c r="M152" s="291">
        <v>0</v>
      </c>
      <c r="N152" s="292"/>
      <c r="O152" s="293">
        <f t="shared" si="17"/>
        <v>0</v>
      </c>
    </row>
    <row r="153" spans="1:15" ht="15.75" customHeight="1" x14ac:dyDescent="0.2">
      <c r="A153" s="346" t="s">
        <v>65</v>
      </c>
      <c r="B153" s="354" t="s">
        <v>197</v>
      </c>
      <c r="C153" s="226"/>
      <c r="D153" s="355">
        <v>140</v>
      </c>
      <c r="E153" s="278">
        <f>D153*3*24*0.365*1.2</f>
        <v>4415.04</v>
      </c>
      <c r="F153" s="279"/>
      <c r="G153" s="290">
        <v>5</v>
      </c>
      <c r="H153" s="281"/>
      <c r="I153" s="282"/>
      <c r="J153" s="283"/>
      <c r="K153" s="356"/>
      <c r="L153" s="357"/>
      <c r="M153" s="291">
        <v>0</v>
      </c>
      <c r="N153" s="292"/>
      <c r="O153" s="293">
        <f t="shared" si="17"/>
        <v>0</v>
      </c>
    </row>
    <row r="154" spans="1:15" ht="15.75" customHeight="1" x14ac:dyDescent="0.2">
      <c r="A154" s="346" t="s">
        <v>67</v>
      </c>
      <c r="B154" s="354" t="s">
        <v>198</v>
      </c>
      <c r="C154" s="226"/>
      <c r="D154" s="355">
        <v>100</v>
      </c>
      <c r="E154" s="278">
        <f>D154*1.1*24*0.365*1.2</f>
        <v>1156.3200000000002</v>
      </c>
      <c r="F154" s="279"/>
      <c r="G154" s="290">
        <v>2</v>
      </c>
      <c r="H154" s="281"/>
      <c r="I154" s="282"/>
      <c r="J154" s="283"/>
      <c r="K154" s="356"/>
      <c r="L154" s="357"/>
      <c r="M154" s="291">
        <v>0</v>
      </c>
      <c r="N154" s="292"/>
      <c r="O154" s="293">
        <f t="shared" si="17"/>
        <v>0</v>
      </c>
    </row>
    <row r="155" spans="1:15" ht="15.75" customHeight="1" x14ac:dyDescent="0.2">
      <c r="A155" s="346" t="s">
        <v>69</v>
      </c>
      <c r="B155" s="354" t="s">
        <v>199</v>
      </c>
      <c r="C155" s="226"/>
      <c r="D155" s="355">
        <v>120</v>
      </c>
      <c r="E155" s="278">
        <f t="shared" ref="E155:E160" si="18">D155*1.1*24*0.365*1.2</f>
        <v>1387.5839999999998</v>
      </c>
      <c r="F155" s="279"/>
      <c r="G155" s="290">
        <v>3</v>
      </c>
      <c r="H155" s="281"/>
      <c r="I155" s="282"/>
      <c r="J155" s="283"/>
      <c r="K155" s="356"/>
      <c r="L155" s="357"/>
      <c r="M155" s="291">
        <v>0</v>
      </c>
      <c r="N155" s="292"/>
      <c r="O155" s="293">
        <f t="shared" si="17"/>
        <v>0</v>
      </c>
    </row>
    <row r="156" spans="1:15" ht="15.75" customHeight="1" x14ac:dyDescent="0.2">
      <c r="A156" s="346" t="s">
        <v>71</v>
      </c>
      <c r="B156" s="354" t="s">
        <v>200</v>
      </c>
      <c r="C156" s="226"/>
      <c r="D156" s="355">
        <v>80</v>
      </c>
      <c r="E156" s="278">
        <f t="shared" si="18"/>
        <v>925.05599999999993</v>
      </c>
      <c r="F156" s="279"/>
      <c r="G156" s="290">
        <v>2</v>
      </c>
      <c r="H156" s="281"/>
      <c r="I156" s="282"/>
      <c r="J156" s="283"/>
      <c r="K156" s="356"/>
      <c r="L156" s="357"/>
      <c r="M156" s="291">
        <v>0</v>
      </c>
      <c r="N156" s="292"/>
      <c r="O156" s="293">
        <f t="shared" si="17"/>
        <v>0</v>
      </c>
    </row>
    <row r="157" spans="1:15" ht="15.75" customHeight="1" x14ac:dyDescent="0.2">
      <c r="A157" s="346" t="s">
        <v>73</v>
      </c>
      <c r="B157" s="384" t="s">
        <v>201</v>
      </c>
      <c r="C157" s="385"/>
      <c r="D157" s="386">
        <v>120</v>
      </c>
      <c r="E157" s="278">
        <f t="shared" si="18"/>
        <v>1387.5839999999998</v>
      </c>
      <c r="F157" s="279"/>
      <c r="G157" s="290">
        <v>3</v>
      </c>
      <c r="H157" s="281"/>
      <c r="I157" s="282"/>
      <c r="J157" s="283"/>
      <c r="K157" s="356"/>
      <c r="L157" s="357"/>
      <c r="M157" s="291">
        <v>0</v>
      </c>
      <c r="N157" s="292"/>
      <c r="O157" s="293">
        <f t="shared" si="17"/>
        <v>0</v>
      </c>
    </row>
    <row r="158" spans="1:15" ht="15.75" customHeight="1" x14ac:dyDescent="0.2">
      <c r="A158" s="346" t="s">
        <v>75</v>
      </c>
      <c r="B158" s="354" t="s">
        <v>202</v>
      </c>
      <c r="C158" s="226"/>
      <c r="D158" s="276">
        <v>110</v>
      </c>
      <c r="E158" s="278">
        <f t="shared" si="18"/>
        <v>1271.952</v>
      </c>
      <c r="F158" s="279"/>
      <c r="G158" s="290">
        <v>3</v>
      </c>
      <c r="H158" s="281"/>
      <c r="I158" s="282"/>
      <c r="J158" s="283"/>
      <c r="K158" s="356"/>
      <c r="L158" s="357"/>
      <c r="M158" s="291">
        <v>0</v>
      </c>
      <c r="N158" s="292"/>
      <c r="O158" s="293">
        <f t="shared" si="17"/>
        <v>0</v>
      </c>
    </row>
    <row r="159" spans="1:15" ht="15.75" customHeight="1" x14ac:dyDescent="0.2">
      <c r="A159" s="346" t="s">
        <v>77</v>
      </c>
      <c r="B159" s="354" t="s">
        <v>203</v>
      </c>
      <c r="C159" s="226"/>
      <c r="D159" s="355">
        <v>110</v>
      </c>
      <c r="E159" s="278">
        <f t="shared" si="18"/>
        <v>1271.952</v>
      </c>
      <c r="F159" s="279"/>
      <c r="G159" s="290">
        <v>3</v>
      </c>
      <c r="H159" s="281"/>
      <c r="I159" s="282"/>
      <c r="J159" s="283"/>
      <c r="K159" s="356"/>
      <c r="L159" s="357"/>
      <c r="M159" s="291">
        <v>0</v>
      </c>
      <c r="N159" s="292"/>
      <c r="O159" s="293">
        <f t="shared" si="17"/>
        <v>0</v>
      </c>
    </row>
    <row r="160" spans="1:15" ht="15.75" customHeight="1" x14ac:dyDescent="0.2">
      <c r="A160" s="346" t="s">
        <v>80</v>
      </c>
      <c r="B160" s="363" t="s">
        <v>204</v>
      </c>
      <c r="C160" s="364"/>
      <c r="D160" s="355">
        <v>50</v>
      </c>
      <c r="E160" s="278">
        <f t="shared" si="18"/>
        <v>578.16000000000008</v>
      </c>
      <c r="F160" s="279"/>
      <c r="G160" s="290">
        <v>2</v>
      </c>
      <c r="H160" s="281"/>
      <c r="I160" s="282"/>
      <c r="J160" s="283"/>
      <c r="K160" s="356"/>
      <c r="L160" s="357"/>
      <c r="M160" s="291">
        <v>0</v>
      </c>
      <c r="N160" s="292"/>
      <c r="O160" s="293">
        <f t="shared" si="17"/>
        <v>0</v>
      </c>
    </row>
    <row r="161" spans="1:15" ht="15.75" customHeight="1" x14ac:dyDescent="0.2">
      <c r="A161" s="346" t="s">
        <v>82</v>
      </c>
      <c r="B161" s="354" t="s">
        <v>205</v>
      </c>
      <c r="C161" s="226"/>
      <c r="D161" s="276">
        <v>30</v>
      </c>
      <c r="E161" s="278">
        <f>D161*1.1*24*0.365*1.2</f>
        <v>346.89599999999996</v>
      </c>
      <c r="F161" s="279"/>
      <c r="G161" s="290">
        <v>1</v>
      </c>
      <c r="H161" s="281"/>
      <c r="I161" s="282"/>
      <c r="J161" s="283"/>
      <c r="K161" s="356"/>
      <c r="L161" s="357"/>
      <c r="M161" s="291">
        <v>0</v>
      </c>
      <c r="N161" s="292"/>
      <c r="O161" s="293">
        <f t="shared" si="17"/>
        <v>0</v>
      </c>
    </row>
    <row r="162" spans="1:15" ht="15.75" customHeight="1" thickBot="1" x14ac:dyDescent="0.25">
      <c r="A162" s="313" t="s">
        <v>51</v>
      </c>
      <c r="B162" s="245"/>
      <c r="C162" s="246"/>
      <c r="D162" s="314">
        <f>SUM(D147:D161)</f>
        <v>1340</v>
      </c>
      <c r="E162" s="315">
        <f>SUM(E147:F161)</f>
        <v>24282.720000000001</v>
      </c>
      <c r="F162" s="316"/>
      <c r="G162" s="387"/>
      <c r="H162" s="388">
        <f>SUM(H147:J161)</f>
        <v>0</v>
      </c>
      <c r="I162" s="389"/>
      <c r="J162" s="390"/>
      <c r="K162" s="388">
        <f>SUM(K147:L161)</f>
        <v>0</v>
      </c>
      <c r="L162" s="390"/>
      <c r="M162" s="320">
        <f>SUM(M147:M161)</f>
        <v>0</v>
      </c>
      <c r="N162" s="321"/>
      <c r="O162" s="368">
        <f t="shared" ref="O162" si="19">SUM(O147:O161)</f>
        <v>0</v>
      </c>
    </row>
    <row r="163" spans="1:15" ht="15.75" customHeight="1" thickBot="1" x14ac:dyDescent="0.25">
      <c r="B163" s="256"/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</row>
    <row r="164" spans="1:15" ht="15.75" customHeight="1" x14ac:dyDescent="0.25">
      <c r="A164" s="391" t="s">
        <v>48</v>
      </c>
      <c r="B164" s="329"/>
      <c r="C164" s="329"/>
      <c r="D164" s="329"/>
      <c r="E164" s="329"/>
      <c r="F164" s="329"/>
      <c r="G164" s="329"/>
      <c r="H164" s="329"/>
      <c r="I164" s="329"/>
      <c r="J164" s="329"/>
      <c r="K164" s="329"/>
      <c r="L164" s="329"/>
      <c r="M164" s="330"/>
      <c r="N164" s="330"/>
      <c r="O164" s="392"/>
    </row>
    <row r="165" spans="1:15" ht="27" customHeight="1" thickBot="1" x14ac:dyDescent="0.25">
      <c r="A165" s="377" t="s">
        <v>34</v>
      </c>
      <c r="B165" s="333" t="s">
        <v>55</v>
      </c>
      <c r="C165" s="333"/>
      <c r="D165" s="333" t="s">
        <v>36</v>
      </c>
      <c r="E165" s="334" t="s">
        <v>37</v>
      </c>
      <c r="F165" s="334"/>
      <c r="G165" s="335" t="s">
        <v>56</v>
      </c>
      <c r="H165" s="270" t="s">
        <v>57</v>
      </c>
      <c r="I165" s="270"/>
      <c r="J165" s="270"/>
      <c r="K165" s="270" t="s">
        <v>38</v>
      </c>
      <c r="L165" s="270"/>
      <c r="M165" s="393" t="s">
        <v>10</v>
      </c>
      <c r="N165" s="394"/>
      <c r="O165" s="395"/>
    </row>
    <row r="166" spans="1:15" ht="24" customHeight="1" thickBot="1" x14ac:dyDescent="0.25">
      <c r="A166" s="377"/>
      <c r="B166" s="333"/>
      <c r="C166" s="333"/>
      <c r="D166" s="333"/>
      <c r="E166" s="334"/>
      <c r="F166" s="334"/>
      <c r="G166" s="335"/>
      <c r="H166" s="270"/>
      <c r="I166" s="270"/>
      <c r="J166" s="270"/>
      <c r="K166" s="270"/>
      <c r="L166" s="270"/>
      <c r="M166" s="396" t="s">
        <v>11</v>
      </c>
      <c r="N166" s="379"/>
      <c r="O166" s="380" t="s">
        <v>58</v>
      </c>
    </row>
    <row r="167" spans="1:15" ht="15.75" customHeight="1" x14ac:dyDescent="0.2">
      <c r="A167" s="274" t="s">
        <v>41</v>
      </c>
      <c r="B167" s="347" t="s">
        <v>206</v>
      </c>
      <c r="C167" s="348"/>
      <c r="D167" s="383">
        <v>100</v>
      </c>
      <c r="E167" s="350">
        <f>D167*3*24*0.365*1.2</f>
        <v>3153.6</v>
      </c>
      <c r="F167" s="351"/>
      <c r="G167" s="280">
        <v>4</v>
      </c>
      <c r="H167" s="281"/>
      <c r="I167" s="282"/>
      <c r="J167" s="283"/>
      <c r="K167" s="356"/>
      <c r="L167" s="357"/>
      <c r="M167" s="397">
        <v>0</v>
      </c>
      <c r="N167" s="398"/>
      <c r="O167" s="399">
        <f>M167/365</f>
        <v>0</v>
      </c>
    </row>
    <row r="168" spans="1:15" ht="15.75" customHeight="1" x14ac:dyDescent="0.2">
      <c r="A168" s="346" t="s">
        <v>43</v>
      </c>
      <c r="B168" s="354" t="s">
        <v>207</v>
      </c>
      <c r="C168" s="226"/>
      <c r="D168" s="276">
        <v>175</v>
      </c>
      <c r="E168" s="278">
        <f>D168*2.5*24*0.365*1.2</f>
        <v>4599</v>
      </c>
      <c r="F168" s="279"/>
      <c r="G168" s="290">
        <v>5</v>
      </c>
      <c r="H168" s="281"/>
      <c r="I168" s="282"/>
      <c r="J168" s="283"/>
      <c r="K168" s="356"/>
      <c r="L168" s="357"/>
      <c r="M168" s="291">
        <v>0</v>
      </c>
      <c r="N168" s="292"/>
      <c r="O168" s="293">
        <f>M168/365</f>
        <v>0</v>
      </c>
    </row>
    <row r="169" spans="1:15" ht="15.75" customHeight="1" x14ac:dyDescent="0.2">
      <c r="A169" s="346" t="s">
        <v>45</v>
      </c>
      <c r="B169" s="363" t="s">
        <v>208</v>
      </c>
      <c r="C169" s="400"/>
      <c r="D169" s="355">
        <v>400</v>
      </c>
      <c r="E169" s="278">
        <f>D169*3*24*0.365*1.2</f>
        <v>12614.4</v>
      </c>
      <c r="F169" s="279"/>
      <c r="G169" s="290">
        <v>6</v>
      </c>
      <c r="H169" s="281"/>
      <c r="I169" s="282"/>
      <c r="J169" s="283"/>
      <c r="K169" s="356"/>
      <c r="L169" s="357"/>
      <c r="M169" s="291">
        <v>0</v>
      </c>
      <c r="N169" s="292"/>
      <c r="O169" s="293">
        <f>M169/365</f>
        <v>0</v>
      </c>
    </row>
    <row r="170" spans="1:15" ht="15.75" customHeight="1" x14ac:dyDescent="0.2">
      <c r="A170" s="346" t="s">
        <v>47</v>
      </c>
      <c r="B170" s="354" t="s">
        <v>209</v>
      </c>
      <c r="C170" s="226"/>
      <c r="D170" s="355">
        <v>100</v>
      </c>
      <c r="E170" s="278">
        <f>D170*1.1*24*0.365*1.2</f>
        <v>1156.3200000000002</v>
      </c>
      <c r="F170" s="279"/>
      <c r="G170" s="290">
        <v>2</v>
      </c>
      <c r="H170" s="281"/>
      <c r="I170" s="282"/>
      <c r="J170" s="283"/>
      <c r="K170" s="356"/>
      <c r="L170" s="357"/>
      <c r="M170" s="291">
        <v>0</v>
      </c>
      <c r="N170" s="292"/>
      <c r="O170" s="293">
        <f>M170/365</f>
        <v>0</v>
      </c>
    </row>
    <row r="171" spans="1:15" ht="15.75" customHeight="1" x14ac:dyDescent="0.2">
      <c r="A171" s="346" t="s">
        <v>49</v>
      </c>
      <c r="B171" s="354" t="s">
        <v>210</v>
      </c>
      <c r="C171" s="226"/>
      <c r="D171" s="276">
        <v>30</v>
      </c>
      <c r="E171" s="278">
        <f>D171*1.1*24*0.365*1.2</f>
        <v>346.89599999999996</v>
      </c>
      <c r="F171" s="279"/>
      <c r="G171" s="290">
        <v>1</v>
      </c>
      <c r="H171" s="281"/>
      <c r="I171" s="282"/>
      <c r="J171" s="283"/>
      <c r="K171" s="356"/>
      <c r="L171" s="357"/>
      <c r="M171" s="291">
        <v>0</v>
      </c>
      <c r="N171" s="292"/>
      <c r="O171" s="293">
        <f>M171/365</f>
        <v>0</v>
      </c>
    </row>
    <row r="172" spans="1:15" ht="15.75" customHeight="1" thickBot="1" x14ac:dyDescent="0.25">
      <c r="A172" s="313" t="s">
        <v>51</v>
      </c>
      <c r="B172" s="245"/>
      <c r="C172" s="246"/>
      <c r="D172" s="401">
        <f>SUM(D167:D171)</f>
        <v>805</v>
      </c>
      <c r="E172" s="402">
        <f>SUM(E167:E171)</f>
        <v>21870.216</v>
      </c>
      <c r="F172" s="403"/>
      <c r="G172" s="404"/>
      <c r="H172" s="402">
        <f>SUM(H167:J171)</f>
        <v>0</v>
      </c>
      <c r="I172" s="405"/>
      <c r="J172" s="403"/>
      <c r="K172" s="402">
        <f>SUM(K167:L171)</f>
        <v>0</v>
      </c>
      <c r="L172" s="403"/>
      <c r="M172" s="320">
        <f>SUM(M167:M171)</f>
        <v>0</v>
      </c>
      <c r="N172" s="321"/>
      <c r="O172" s="406">
        <f t="shared" ref="O172" si="20">SUM(O167:O171)</f>
        <v>0</v>
      </c>
    </row>
    <row r="173" spans="1:15" ht="15.75" customHeight="1" thickBot="1" x14ac:dyDescent="0.25">
      <c r="A173" s="53"/>
      <c r="B173" s="407"/>
      <c r="C173" s="407"/>
      <c r="D173" s="323"/>
      <c r="E173" s="408"/>
      <c r="F173" s="408"/>
      <c r="G173" s="409"/>
      <c r="H173" s="409"/>
      <c r="I173" s="409"/>
      <c r="J173" s="409"/>
      <c r="K173" s="369"/>
      <c r="L173" s="369"/>
      <c r="M173" s="369"/>
      <c r="N173" s="410"/>
      <c r="O173" s="410"/>
    </row>
    <row r="174" spans="1:15" ht="15.75" x14ac:dyDescent="0.25">
      <c r="A174" s="391" t="s">
        <v>211</v>
      </c>
      <c r="B174" s="329"/>
      <c r="C174" s="329"/>
      <c r="D174" s="329"/>
      <c r="E174" s="329"/>
      <c r="F174" s="329"/>
      <c r="G174" s="329"/>
      <c r="H174" s="329"/>
      <c r="I174" s="329"/>
      <c r="J174" s="329"/>
      <c r="K174" s="329"/>
      <c r="L174" s="329"/>
      <c r="M174" s="330"/>
      <c r="N174" s="330"/>
      <c r="O174" s="392"/>
    </row>
    <row r="175" spans="1:15" ht="24.75" customHeight="1" thickBot="1" x14ac:dyDescent="0.25">
      <c r="A175" s="377" t="s">
        <v>34</v>
      </c>
      <c r="B175" s="333" t="s">
        <v>55</v>
      </c>
      <c r="C175" s="333"/>
      <c r="D175" s="333" t="s">
        <v>36</v>
      </c>
      <c r="E175" s="334" t="s">
        <v>37</v>
      </c>
      <c r="F175" s="334"/>
      <c r="G175" s="335" t="s">
        <v>56</v>
      </c>
      <c r="H175" s="270" t="s">
        <v>57</v>
      </c>
      <c r="I175" s="270"/>
      <c r="J175" s="270"/>
      <c r="K175" s="270" t="s">
        <v>38</v>
      </c>
      <c r="L175" s="270"/>
      <c r="M175" s="393" t="s">
        <v>10</v>
      </c>
      <c r="N175" s="394"/>
      <c r="O175" s="395"/>
    </row>
    <row r="176" spans="1:15" ht="22.5" customHeight="1" thickBot="1" x14ac:dyDescent="0.25">
      <c r="A176" s="377"/>
      <c r="B176" s="333"/>
      <c r="C176" s="333"/>
      <c r="D176" s="333"/>
      <c r="E176" s="334"/>
      <c r="F176" s="334"/>
      <c r="G176" s="335"/>
      <c r="H176" s="270"/>
      <c r="I176" s="270"/>
      <c r="J176" s="270"/>
      <c r="K176" s="270"/>
      <c r="L176" s="270"/>
      <c r="M176" s="396" t="s">
        <v>11</v>
      </c>
      <c r="N176" s="379"/>
      <c r="O176" s="380" t="s">
        <v>58</v>
      </c>
    </row>
    <row r="177" spans="1:15" ht="17.25" x14ac:dyDescent="0.2">
      <c r="A177" s="274" t="s">
        <v>41</v>
      </c>
      <c r="B177" s="347" t="s">
        <v>212</v>
      </c>
      <c r="C177" s="348"/>
      <c r="D177" s="383">
        <v>240</v>
      </c>
      <c r="E177" s="350">
        <f>D177*1.1*24*0.365*1.2</f>
        <v>2775.1679999999997</v>
      </c>
      <c r="F177" s="351"/>
      <c r="G177" s="280">
        <v>4</v>
      </c>
      <c r="H177" s="281"/>
      <c r="I177" s="282"/>
      <c r="J177" s="283"/>
      <c r="K177" s="356"/>
      <c r="L177" s="357"/>
      <c r="M177" s="397">
        <v>0</v>
      </c>
      <c r="N177" s="398"/>
      <c r="O177" s="399">
        <f t="shared" ref="O177:O194" si="21">M177/365</f>
        <v>0</v>
      </c>
    </row>
    <row r="178" spans="1:15" ht="17.25" x14ac:dyDescent="0.2">
      <c r="A178" s="346" t="s">
        <v>43</v>
      </c>
      <c r="B178" s="354" t="s">
        <v>213</v>
      </c>
      <c r="C178" s="226"/>
      <c r="D178" s="276">
        <v>140</v>
      </c>
      <c r="E178" s="278">
        <f t="shared" ref="E178:E194" si="22">D178*1.1*24*0.365*1.2</f>
        <v>1618.848</v>
      </c>
      <c r="F178" s="279"/>
      <c r="G178" s="290">
        <v>3</v>
      </c>
      <c r="H178" s="281"/>
      <c r="I178" s="282"/>
      <c r="J178" s="283"/>
      <c r="K178" s="356"/>
      <c r="L178" s="357"/>
      <c r="M178" s="291">
        <v>0</v>
      </c>
      <c r="N178" s="292"/>
      <c r="O178" s="293">
        <f t="shared" si="21"/>
        <v>0</v>
      </c>
    </row>
    <row r="179" spans="1:15" ht="17.25" x14ac:dyDescent="0.2">
      <c r="A179" s="346" t="s">
        <v>45</v>
      </c>
      <c r="B179" s="354" t="s">
        <v>214</v>
      </c>
      <c r="C179" s="226"/>
      <c r="D179" s="276">
        <v>170</v>
      </c>
      <c r="E179" s="278">
        <f t="shared" si="22"/>
        <v>1965.7440000000004</v>
      </c>
      <c r="F179" s="279"/>
      <c r="G179" s="290">
        <v>3</v>
      </c>
      <c r="H179" s="281"/>
      <c r="I179" s="282"/>
      <c r="J179" s="283"/>
      <c r="K179" s="356"/>
      <c r="L179" s="357"/>
      <c r="M179" s="291">
        <v>0</v>
      </c>
      <c r="N179" s="292"/>
      <c r="O179" s="293">
        <f t="shared" si="21"/>
        <v>0</v>
      </c>
    </row>
    <row r="180" spans="1:15" ht="17.25" x14ac:dyDescent="0.2">
      <c r="A180" s="346" t="s">
        <v>47</v>
      </c>
      <c r="B180" s="354" t="s">
        <v>215</v>
      </c>
      <c r="C180" s="226"/>
      <c r="D180" s="276">
        <v>100</v>
      </c>
      <c r="E180" s="278">
        <f t="shared" si="22"/>
        <v>1156.3200000000002</v>
      </c>
      <c r="F180" s="279"/>
      <c r="G180" s="290">
        <v>2</v>
      </c>
      <c r="H180" s="281"/>
      <c r="I180" s="282"/>
      <c r="J180" s="283"/>
      <c r="K180" s="356"/>
      <c r="L180" s="357"/>
      <c r="M180" s="291">
        <v>0</v>
      </c>
      <c r="N180" s="292"/>
      <c r="O180" s="293">
        <f t="shared" si="21"/>
        <v>0</v>
      </c>
    </row>
    <row r="181" spans="1:15" ht="17.25" x14ac:dyDescent="0.25">
      <c r="A181" s="346" t="s">
        <v>49</v>
      </c>
      <c r="B181" s="411" t="s">
        <v>216</v>
      </c>
      <c r="C181" s="412" t="s">
        <v>217</v>
      </c>
      <c r="D181" s="413">
        <v>140</v>
      </c>
      <c r="E181" s="278">
        <f t="shared" si="22"/>
        <v>1618.848</v>
      </c>
      <c r="F181" s="279"/>
      <c r="G181" s="290">
        <v>3</v>
      </c>
      <c r="H181" s="281"/>
      <c r="I181" s="282"/>
      <c r="J181" s="283"/>
      <c r="K181" s="356"/>
      <c r="L181" s="357"/>
      <c r="M181" s="291">
        <v>0</v>
      </c>
      <c r="N181" s="292"/>
      <c r="O181" s="293">
        <f t="shared" si="21"/>
        <v>0</v>
      </c>
    </row>
    <row r="182" spans="1:15" ht="17.25" x14ac:dyDescent="0.25">
      <c r="A182" s="346" t="s">
        <v>63</v>
      </c>
      <c r="B182" s="414"/>
      <c r="C182" s="412" t="s">
        <v>218</v>
      </c>
      <c r="D182" s="413">
        <v>110</v>
      </c>
      <c r="E182" s="278">
        <f t="shared" si="22"/>
        <v>1271.952</v>
      </c>
      <c r="F182" s="279"/>
      <c r="G182" s="290">
        <v>2</v>
      </c>
      <c r="H182" s="281"/>
      <c r="I182" s="282"/>
      <c r="J182" s="283"/>
      <c r="K182" s="356"/>
      <c r="L182" s="357"/>
      <c r="M182" s="291">
        <v>0</v>
      </c>
      <c r="N182" s="292"/>
      <c r="O182" s="293">
        <f t="shared" si="21"/>
        <v>0</v>
      </c>
    </row>
    <row r="183" spans="1:15" ht="17.25" x14ac:dyDescent="0.25">
      <c r="A183" s="346" t="s">
        <v>65</v>
      </c>
      <c r="B183" s="414"/>
      <c r="C183" s="412" t="s">
        <v>219</v>
      </c>
      <c r="D183" s="413">
        <v>50</v>
      </c>
      <c r="E183" s="278">
        <f t="shared" si="22"/>
        <v>578.16000000000008</v>
      </c>
      <c r="F183" s="279"/>
      <c r="G183" s="290">
        <v>2</v>
      </c>
      <c r="H183" s="281"/>
      <c r="I183" s="282"/>
      <c r="J183" s="283"/>
      <c r="K183" s="356"/>
      <c r="L183" s="357"/>
      <c r="M183" s="291">
        <v>0</v>
      </c>
      <c r="N183" s="292"/>
      <c r="O183" s="293">
        <f t="shared" si="21"/>
        <v>0</v>
      </c>
    </row>
    <row r="184" spans="1:15" ht="17.25" x14ac:dyDescent="0.25">
      <c r="A184" s="346" t="s">
        <v>67</v>
      </c>
      <c r="B184" s="414"/>
      <c r="C184" s="412" t="s">
        <v>220</v>
      </c>
      <c r="D184" s="413">
        <v>45</v>
      </c>
      <c r="E184" s="278">
        <f t="shared" si="22"/>
        <v>520.34400000000005</v>
      </c>
      <c r="F184" s="279"/>
      <c r="G184" s="290">
        <v>2</v>
      </c>
      <c r="H184" s="281"/>
      <c r="I184" s="282"/>
      <c r="J184" s="283"/>
      <c r="K184" s="356"/>
      <c r="L184" s="357"/>
      <c r="M184" s="291">
        <v>0</v>
      </c>
      <c r="N184" s="292"/>
      <c r="O184" s="293">
        <f t="shared" si="21"/>
        <v>0</v>
      </c>
    </row>
    <row r="185" spans="1:15" ht="17.25" x14ac:dyDescent="0.25">
      <c r="A185" s="346" t="s">
        <v>69</v>
      </c>
      <c r="B185" s="414"/>
      <c r="C185" s="412" t="s">
        <v>221</v>
      </c>
      <c r="D185" s="413">
        <v>150</v>
      </c>
      <c r="E185" s="278">
        <f t="shared" si="22"/>
        <v>1734.4799999999998</v>
      </c>
      <c r="F185" s="279"/>
      <c r="G185" s="290">
        <v>3</v>
      </c>
      <c r="H185" s="281"/>
      <c r="I185" s="282"/>
      <c r="J185" s="283"/>
      <c r="K185" s="356"/>
      <c r="L185" s="357"/>
      <c r="M185" s="291">
        <v>0</v>
      </c>
      <c r="N185" s="292"/>
      <c r="O185" s="293">
        <f t="shared" si="21"/>
        <v>0</v>
      </c>
    </row>
    <row r="186" spans="1:15" ht="17.25" x14ac:dyDescent="0.25">
      <c r="A186" s="346" t="s">
        <v>71</v>
      </c>
      <c r="B186" s="414"/>
      <c r="C186" s="412" t="s">
        <v>222</v>
      </c>
      <c r="D186" s="413">
        <v>50</v>
      </c>
      <c r="E186" s="278">
        <f t="shared" si="22"/>
        <v>578.16000000000008</v>
      </c>
      <c r="F186" s="279"/>
      <c r="G186" s="290">
        <v>2</v>
      </c>
      <c r="H186" s="281"/>
      <c r="I186" s="282"/>
      <c r="J186" s="283"/>
      <c r="K186" s="356"/>
      <c r="L186" s="357"/>
      <c r="M186" s="291">
        <v>0</v>
      </c>
      <c r="N186" s="292"/>
      <c r="O186" s="293">
        <f t="shared" si="21"/>
        <v>0</v>
      </c>
    </row>
    <row r="187" spans="1:15" ht="17.25" x14ac:dyDescent="0.25">
      <c r="A187" s="346" t="s">
        <v>73</v>
      </c>
      <c r="B187" s="414"/>
      <c r="C187" s="412" t="s">
        <v>223</v>
      </c>
      <c r="D187" s="413">
        <v>130</v>
      </c>
      <c r="E187" s="278">
        <f>D187*4*24*0.365*1.2</f>
        <v>5466.24</v>
      </c>
      <c r="F187" s="279"/>
      <c r="G187" s="290">
        <v>5</v>
      </c>
      <c r="H187" s="281"/>
      <c r="I187" s="282"/>
      <c r="J187" s="283"/>
      <c r="K187" s="356"/>
      <c r="L187" s="357"/>
      <c r="M187" s="291">
        <v>0</v>
      </c>
      <c r="N187" s="292"/>
      <c r="O187" s="293">
        <f t="shared" si="21"/>
        <v>0</v>
      </c>
    </row>
    <row r="188" spans="1:15" ht="17.25" x14ac:dyDescent="0.25">
      <c r="A188" s="346" t="s">
        <v>75</v>
      </c>
      <c r="B188" s="414"/>
      <c r="C188" s="412" t="s">
        <v>224</v>
      </c>
      <c r="D188" s="413">
        <v>230</v>
      </c>
      <c r="E188" s="278">
        <f t="shared" si="22"/>
        <v>2659.5360000000001</v>
      </c>
      <c r="F188" s="279"/>
      <c r="G188" s="290">
        <v>4</v>
      </c>
      <c r="H188" s="281"/>
      <c r="I188" s="282"/>
      <c r="J188" s="283"/>
      <c r="K188" s="356"/>
      <c r="L188" s="357"/>
      <c r="M188" s="291">
        <v>0</v>
      </c>
      <c r="N188" s="292"/>
      <c r="O188" s="293">
        <f t="shared" si="21"/>
        <v>0</v>
      </c>
    </row>
    <row r="189" spans="1:15" ht="17.25" x14ac:dyDescent="0.25">
      <c r="A189" s="346" t="s">
        <v>77</v>
      </c>
      <c r="B189" s="414"/>
      <c r="C189" s="412" t="s">
        <v>225</v>
      </c>
      <c r="D189" s="413">
        <v>100</v>
      </c>
      <c r="E189" s="278">
        <f t="shared" si="22"/>
        <v>1156.3200000000002</v>
      </c>
      <c r="F189" s="279"/>
      <c r="G189" s="290">
        <v>2</v>
      </c>
      <c r="H189" s="281"/>
      <c r="I189" s="282"/>
      <c r="J189" s="283"/>
      <c r="K189" s="356"/>
      <c r="L189" s="357"/>
      <c r="M189" s="291">
        <v>0</v>
      </c>
      <c r="N189" s="292"/>
      <c r="O189" s="293">
        <f t="shared" si="21"/>
        <v>0</v>
      </c>
    </row>
    <row r="190" spans="1:15" ht="17.25" x14ac:dyDescent="0.25">
      <c r="A190" s="346" t="s">
        <v>80</v>
      </c>
      <c r="B190" s="414"/>
      <c r="C190" s="412" t="s">
        <v>226</v>
      </c>
      <c r="D190" s="413">
        <v>40</v>
      </c>
      <c r="E190" s="278">
        <f t="shared" si="22"/>
        <v>462.52799999999996</v>
      </c>
      <c r="F190" s="279"/>
      <c r="G190" s="290">
        <v>2</v>
      </c>
      <c r="H190" s="281"/>
      <c r="I190" s="282"/>
      <c r="J190" s="283"/>
      <c r="K190" s="356"/>
      <c r="L190" s="357"/>
      <c r="M190" s="291">
        <v>0</v>
      </c>
      <c r="N190" s="292"/>
      <c r="O190" s="293">
        <f t="shared" si="21"/>
        <v>0</v>
      </c>
    </row>
    <row r="191" spans="1:15" ht="17.25" x14ac:dyDescent="0.25">
      <c r="A191" s="346" t="s">
        <v>82</v>
      </c>
      <c r="B191" s="414"/>
      <c r="C191" s="412" t="s">
        <v>227</v>
      </c>
      <c r="D191" s="413">
        <v>135</v>
      </c>
      <c r="E191" s="278">
        <f t="shared" si="22"/>
        <v>1561.0319999999999</v>
      </c>
      <c r="F191" s="279"/>
      <c r="G191" s="290">
        <v>3</v>
      </c>
      <c r="H191" s="281"/>
      <c r="I191" s="282"/>
      <c r="J191" s="283"/>
      <c r="K191" s="356"/>
      <c r="L191" s="357"/>
      <c r="M191" s="291">
        <v>0</v>
      </c>
      <c r="N191" s="292"/>
      <c r="O191" s="293">
        <f t="shared" si="21"/>
        <v>0</v>
      </c>
    </row>
    <row r="192" spans="1:15" ht="17.25" x14ac:dyDescent="0.25">
      <c r="A192" s="346" t="s">
        <v>84</v>
      </c>
      <c r="B192" s="414"/>
      <c r="C192" s="412" t="s">
        <v>228</v>
      </c>
      <c r="D192" s="413">
        <v>70</v>
      </c>
      <c r="E192" s="278">
        <f t="shared" si="22"/>
        <v>809.42399999999998</v>
      </c>
      <c r="F192" s="279"/>
      <c r="G192" s="290">
        <v>2</v>
      </c>
      <c r="H192" s="281"/>
      <c r="I192" s="282"/>
      <c r="J192" s="283"/>
      <c r="K192" s="356"/>
      <c r="L192" s="357"/>
      <c r="M192" s="291">
        <v>0</v>
      </c>
      <c r="N192" s="292"/>
      <c r="O192" s="293">
        <f t="shared" si="21"/>
        <v>0</v>
      </c>
    </row>
    <row r="193" spans="1:15" ht="17.25" x14ac:dyDescent="0.25">
      <c r="A193" s="346" t="s">
        <v>86</v>
      </c>
      <c r="B193" s="415"/>
      <c r="C193" s="416" t="s">
        <v>229</v>
      </c>
      <c r="D193" s="413">
        <v>130</v>
      </c>
      <c r="E193" s="278">
        <f>D193*4*24*0.365*1.2</f>
        <v>5466.24</v>
      </c>
      <c r="F193" s="279"/>
      <c r="G193" s="290">
        <v>5</v>
      </c>
      <c r="H193" s="281"/>
      <c r="I193" s="282"/>
      <c r="J193" s="283"/>
      <c r="K193" s="356"/>
      <c r="L193" s="357"/>
      <c r="M193" s="291">
        <v>0</v>
      </c>
      <c r="N193" s="292"/>
      <c r="O193" s="293">
        <f t="shared" si="21"/>
        <v>0</v>
      </c>
    </row>
    <row r="194" spans="1:15" ht="18" thickBot="1" x14ac:dyDescent="0.25">
      <c r="A194" s="417" t="s">
        <v>88</v>
      </c>
      <c r="B194" s="384" t="s">
        <v>230</v>
      </c>
      <c r="C194" s="385"/>
      <c r="D194" s="418">
        <v>110</v>
      </c>
      <c r="E194" s="419">
        <f t="shared" si="22"/>
        <v>1271.952</v>
      </c>
      <c r="F194" s="420"/>
      <c r="G194" s="421">
        <v>2</v>
      </c>
      <c r="H194" s="422"/>
      <c r="I194" s="423"/>
      <c r="J194" s="424"/>
      <c r="K194" s="425"/>
      <c r="L194" s="426"/>
      <c r="M194" s="427">
        <v>0</v>
      </c>
      <c r="N194" s="428"/>
      <c r="O194" s="429">
        <f t="shared" si="21"/>
        <v>0</v>
      </c>
    </row>
    <row r="195" spans="1:15" ht="16.5" thickBot="1" x14ac:dyDescent="0.25">
      <c r="A195" s="430" t="s">
        <v>51</v>
      </c>
      <c r="B195" s="431"/>
      <c r="C195" s="431"/>
      <c r="D195" s="432">
        <f>SUM(D177:D194)</f>
        <v>2140</v>
      </c>
      <c r="E195" s="433">
        <f>SUM(E177:E194)</f>
        <v>32671.295999999991</v>
      </c>
      <c r="F195" s="433"/>
      <c r="G195" s="432"/>
      <c r="H195" s="434">
        <f>SUM(H177:J194)</f>
        <v>0</v>
      </c>
      <c r="I195" s="435"/>
      <c r="J195" s="436"/>
      <c r="K195" s="434">
        <f>SUM(K177:L194)</f>
        <v>0</v>
      </c>
      <c r="L195" s="436"/>
      <c r="M195" s="437">
        <f>SUM(M177:M194)</f>
        <v>0</v>
      </c>
      <c r="N195" s="438"/>
      <c r="O195" s="439">
        <f t="shared" ref="O195" si="23">SUM(O177:O194)</f>
        <v>0</v>
      </c>
    </row>
    <row r="196" spans="1:15" x14ac:dyDescent="0.2">
      <c r="K196" s="369"/>
      <c r="L196" s="369"/>
      <c r="M196" s="369"/>
      <c r="N196" s="370"/>
      <c r="O196" s="370"/>
    </row>
    <row r="197" spans="1:15" ht="15" x14ac:dyDescent="0.2">
      <c r="B197" s="256"/>
      <c r="C197" s="256"/>
      <c r="D197" s="256"/>
      <c r="E197" s="256"/>
      <c r="F197" s="256"/>
      <c r="G197" s="256"/>
      <c r="H197" s="256"/>
      <c r="I197" s="256" t="s">
        <v>231</v>
      </c>
      <c r="J197" s="256"/>
      <c r="K197" s="256"/>
      <c r="L197" s="256"/>
      <c r="M197" s="256"/>
      <c r="N197" s="256"/>
      <c r="O197" s="256"/>
    </row>
    <row r="201" spans="1:15" x14ac:dyDescent="0.2">
      <c r="A201" s="1"/>
      <c r="B201" s="5"/>
      <c r="C201" s="5"/>
      <c r="D201" s="440"/>
      <c r="E201" s="440"/>
      <c r="F201" s="440"/>
      <c r="G201" s="255"/>
      <c r="H201" s="255"/>
      <c r="I201" s="255"/>
      <c r="J201" s="255"/>
      <c r="K201" s="255"/>
      <c r="L201" s="255"/>
      <c r="M201" s="255"/>
      <c r="N201" s="255"/>
      <c r="O201" s="255"/>
    </row>
    <row r="202" spans="1:15" x14ac:dyDescent="0.2">
      <c r="A202" s="255"/>
      <c r="B202" s="255"/>
      <c r="C202" s="255"/>
      <c r="D202" s="255"/>
      <c r="E202" s="255"/>
      <c r="F202" s="255"/>
      <c r="G202" s="441"/>
      <c r="H202" s="441"/>
      <c r="I202" s="441"/>
      <c r="J202" s="441"/>
      <c r="K202" s="441"/>
      <c r="L202" s="441"/>
      <c r="M202" s="441"/>
      <c r="N202" s="441"/>
      <c r="O202" s="441"/>
    </row>
    <row r="203" spans="1:15" x14ac:dyDescent="0.2">
      <c r="A203" s="442"/>
      <c r="B203" s="442"/>
      <c r="C203" s="442"/>
      <c r="D203" s="442"/>
      <c r="E203" s="442"/>
      <c r="F203" s="442"/>
      <c r="G203" s="442"/>
      <c r="H203" s="442"/>
      <c r="I203" s="442"/>
      <c r="J203" s="442"/>
      <c r="K203" s="442"/>
      <c r="L203" s="442"/>
      <c r="M203" s="442"/>
      <c r="N203" s="442"/>
      <c r="O203" s="442"/>
    </row>
    <row r="204" spans="1:15" x14ac:dyDescent="0.2">
      <c r="A204" s="255"/>
      <c r="B204" s="255"/>
      <c r="C204" s="255"/>
      <c r="D204" s="255"/>
      <c r="E204" s="255"/>
      <c r="F204" s="255"/>
      <c r="G204" s="255"/>
      <c r="H204" s="255"/>
      <c r="I204" s="255"/>
      <c r="J204" s="255"/>
      <c r="K204" s="255"/>
      <c r="L204" s="255"/>
      <c r="M204" s="255"/>
      <c r="N204" s="255"/>
      <c r="O204" s="255"/>
    </row>
    <row r="205" spans="1:15" ht="14.25" x14ac:dyDescent="0.2">
      <c r="A205" s="443"/>
      <c r="B205" s="443"/>
      <c r="C205" s="443"/>
      <c r="D205" s="443"/>
      <c r="E205" s="443"/>
      <c r="F205" s="443"/>
      <c r="G205" s="255"/>
      <c r="H205" s="255"/>
      <c r="I205" s="255"/>
      <c r="J205" s="255"/>
      <c r="K205" s="255"/>
      <c r="L205" s="255"/>
      <c r="M205" s="255"/>
      <c r="N205" s="255"/>
      <c r="O205" s="255"/>
    </row>
  </sheetData>
  <mergeCells count="706">
    <mergeCell ref="A195:C195"/>
    <mergeCell ref="E195:F195"/>
    <mergeCell ref="H195:J195"/>
    <mergeCell ref="K195:L195"/>
    <mergeCell ref="M195:N195"/>
    <mergeCell ref="A201:C201"/>
    <mergeCell ref="E193:F193"/>
    <mergeCell ref="H193:J193"/>
    <mergeCell ref="K193:L193"/>
    <mergeCell ref="M193:N193"/>
    <mergeCell ref="B194:C194"/>
    <mergeCell ref="E194:F194"/>
    <mergeCell ref="H194:J194"/>
    <mergeCell ref="K194:L194"/>
    <mergeCell ref="M194:N194"/>
    <mergeCell ref="E191:F191"/>
    <mergeCell ref="H191:J191"/>
    <mergeCell ref="K191:L191"/>
    <mergeCell ref="M191:N191"/>
    <mergeCell ref="E192:F192"/>
    <mergeCell ref="H192:J192"/>
    <mergeCell ref="K192:L192"/>
    <mergeCell ref="M192:N192"/>
    <mergeCell ref="E189:F189"/>
    <mergeCell ref="H189:J189"/>
    <mergeCell ref="K189:L189"/>
    <mergeCell ref="M189:N189"/>
    <mergeCell ref="E190:F190"/>
    <mergeCell ref="H190:J190"/>
    <mergeCell ref="K190:L190"/>
    <mergeCell ref="M190:N190"/>
    <mergeCell ref="E187:F187"/>
    <mergeCell ref="H187:J187"/>
    <mergeCell ref="K187:L187"/>
    <mergeCell ref="M187:N187"/>
    <mergeCell ref="E188:F188"/>
    <mergeCell ref="H188:J188"/>
    <mergeCell ref="K188:L188"/>
    <mergeCell ref="M188:N188"/>
    <mergeCell ref="E185:F185"/>
    <mergeCell ref="H185:J185"/>
    <mergeCell ref="K185:L185"/>
    <mergeCell ref="M185:N185"/>
    <mergeCell ref="E186:F186"/>
    <mergeCell ref="H186:J186"/>
    <mergeCell ref="K186:L186"/>
    <mergeCell ref="M186:N186"/>
    <mergeCell ref="H183:J183"/>
    <mergeCell ref="K183:L183"/>
    <mergeCell ref="M183:N183"/>
    <mergeCell ref="E184:F184"/>
    <mergeCell ref="H184:J184"/>
    <mergeCell ref="K184:L184"/>
    <mergeCell ref="M184:N184"/>
    <mergeCell ref="B181:B193"/>
    <mergeCell ref="E181:F181"/>
    <mergeCell ref="H181:J181"/>
    <mergeCell ref="K181:L181"/>
    <mergeCell ref="M181:N181"/>
    <mergeCell ref="E182:F182"/>
    <mergeCell ref="H182:J182"/>
    <mergeCell ref="K182:L182"/>
    <mergeCell ref="M182:N182"/>
    <mergeCell ref="E183:F183"/>
    <mergeCell ref="B179:C179"/>
    <mergeCell ref="E179:F179"/>
    <mergeCell ref="H179:J179"/>
    <mergeCell ref="K179:L179"/>
    <mergeCell ref="M179:N179"/>
    <mergeCell ref="B180:C180"/>
    <mergeCell ref="E180:F180"/>
    <mergeCell ref="H180:J180"/>
    <mergeCell ref="K180:L180"/>
    <mergeCell ref="M180:N180"/>
    <mergeCell ref="B177:C177"/>
    <mergeCell ref="E177:F177"/>
    <mergeCell ref="H177:J177"/>
    <mergeCell ref="K177:L177"/>
    <mergeCell ref="M177:N177"/>
    <mergeCell ref="B178:C178"/>
    <mergeCell ref="E178:F178"/>
    <mergeCell ref="H178:J178"/>
    <mergeCell ref="K178:L178"/>
    <mergeCell ref="M178:N178"/>
    <mergeCell ref="A174:O174"/>
    <mergeCell ref="A175:A176"/>
    <mergeCell ref="B175:C176"/>
    <mergeCell ref="D175:D176"/>
    <mergeCell ref="E175:F176"/>
    <mergeCell ref="G175:G176"/>
    <mergeCell ref="H175:J176"/>
    <mergeCell ref="K175:L176"/>
    <mergeCell ref="M175:O175"/>
    <mergeCell ref="M176:N176"/>
    <mergeCell ref="A172:C172"/>
    <mergeCell ref="E172:F172"/>
    <mergeCell ref="H172:J172"/>
    <mergeCell ref="K172:L172"/>
    <mergeCell ref="M172:N172"/>
    <mergeCell ref="A173:C173"/>
    <mergeCell ref="B170:C170"/>
    <mergeCell ref="E170:F170"/>
    <mergeCell ref="H170:J170"/>
    <mergeCell ref="K170:L170"/>
    <mergeCell ref="M170:N170"/>
    <mergeCell ref="B171:C171"/>
    <mergeCell ref="E171:F171"/>
    <mergeCell ref="H171:J171"/>
    <mergeCell ref="K171:L171"/>
    <mergeCell ref="M171:N171"/>
    <mergeCell ref="B168:C168"/>
    <mergeCell ref="E168:F168"/>
    <mergeCell ref="H168:J168"/>
    <mergeCell ref="K168:L168"/>
    <mergeCell ref="M168:N168"/>
    <mergeCell ref="B169:C169"/>
    <mergeCell ref="E169:F169"/>
    <mergeCell ref="H169:J169"/>
    <mergeCell ref="K169:L169"/>
    <mergeCell ref="M169:N169"/>
    <mergeCell ref="K165:L166"/>
    <mergeCell ref="M165:O165"/>
    <mergeCell ref="M166:N166"/>
    <mergeCell ref="B167:C167"/>
    <mergeCell ref="E167:F167"/>
    <mergeCell ref="H167:J167"/>
    <mergeCell ref="K167:L167"/>
    <mergeCell ref="M167:N167"/>
    <mergeCell ref="A165:A166"/>
    <mergeCell ref="B165:C166"/>
    <mergeCell ref="D165:D166"/>
    <mergeCell ref="E165:F166"/>
    <mergeCell ref="G165:G166"/>
    <mergeCell ref="H165:J166"/>
    <mergeCell ref="A162:C162"/>
    <mergeCell ref="E162:F162"/>
    <mergeCell ref="H162:J162"/>
    <mergeCell ref="K162:L162"/>
    <mergeCell ref="M162:N162"/>
    <mergeCell ref="A164:O164"/>
    <mergeCell ref="B160:C160"/>
    <mergeCell ref="E160:F160"/>
    <mergeCell ref="H160:J160"/>
    <mergeCell ref="K160:L160"/>
    <mergeCell ref="M160:N160"/>
    <mergeCell ref="B161:C161"/>
    <mergeCell ref="E161:F161"/>
    <mergeCell ref="H161:J161"/>
    <mergeCell ref="K161:L161"/>
    <mergeCell ref="M161:N161"/>
    <mergeCell ref="B158:C158"/>
    <mergeCell ref="E158:F158"/>
    <mergeCell ref="H158:J158"/>
    <mergeCell ref="K158:L158"/>
    <mergeCell ref="M158:N158"/>
    <mergeCell ref="B159:C159"/>
    <mergeCell ref="E159:F159"/>
    <mergeCell ref="H159:J159"/>
    <mergeCell ref="K159:L159"/>
    <mergeCell ref="M159:N159"/>
    <mergeCell ref="B156:C156"/>
    <mergeCell ref="E156:F156"/>
    <mergeCell ref="H156:J156"/>
    <mergeCell ref="K156:L156"/>
    <mergeCell ref="M156:N156"/>
    <mergeCell ref="B157:C157"/>
    <mergeCell ref="E157:F157"/>
    <mergeCell ref="H157:J157"/>
    <mergeCell ref="K157:L157"/>
    <mergeCell ref="M157:N157"/>
    <mergeCell ref="B154:C154"/>
    <mergeCell ref="E154:F154"/>
    <mergeCell ref="H154:J154"/>
    <mergeCell ref="K154:L154"/>
    <mergeCell ref="M154:N154"/>
    <mergeCell ref="B155:C155"/>
    <mergeCell ref="E155:F155"/>
    <mergeCell ref="H155:J155"/>
    <mergeCell ref="K155:L155"/>
    <mergeCell ref="M155:N155"/>
    <mergeCell ref="B152:C152"/>
    <mergeCell ref="E152:F152"/>
    <mergeCell ref="H152:J152"/>
    <mergeCell ref="K152:L152"/>
    <mergeCell ref="M152:N152"/>
    <mergeCell ref="B153:C153"/>
    <mergeCell ref="E153:F153"/>
    <mergeCell ref="H153:J153"/>
    <mergeCell ref="K153:L153"/>
    <mergeCell ref="M153:N153"/>
    <mergeCell ref="B150:C150"/>
    <mergeCell ref="E150:F150"/>
    <mergeCell ref="H150:J150"/>
    <mergeCell ref="K150:L150"/>
    <mergeCell ref="M150:N150"/>
    <mergeCell ref="B151:C151"/>
    <mergeCell ref="E151:F151"/>
    <mergeCell ref="H151:J151"/>
    <mergeCell ref="K151:L151"/>
    <mergeCell ref="M151:N151"/>
    <mergeCell ref="B148:C148"/>
    <mergeCell ref="E148:F148"/>
    <mergeCell ref="H148:J148"/>
    <mergeCell ref="K148:L148"/>
    <mergeCell ref="M148:N148"/>
    <mergeCell ref="B149:C149"/>
    <mergeCell ref="E149:F149"/>
    <mergeCell ref="H149:J149"/>
    <mergeCell ref="K149:L149"/>
    <mergeCell ref="M149:N149"/>
    <mergeCell ref="M146:N146"/>
    <mergeCell ref="B147:C147"/>
    <mergeCell ref="E147:F147"/>
    <mergeCell ref="H147:J147"/>
    <mergeCell ref="K147:L147"/>
    <mergeCell ref="M147:N147"/>
    <mergeCell ref="A143:C143"/>
    <mergeCell ref="A144:O144"/>
    <mergeCell ref="A145:A146"/>
    <mergeCell ref="B145:C146"/>
    <mergeCell ref="D145:D146"/>
    <mergeCell ref="E145:F146"/>
    <mergeCell ref="G145:G146"/>
    <mergeCell ref="H145:J146"/>
    <mergeCell ref="K145:L146"/>
    <mergeCell ref="M145:O145"/>
    <mergeCell ref="B141:C141"/>
    <mergeCell ref="E141:F141"/>
    <mergeCell ref="H141:J141"/>
    <mergeCell ref="K141:L141"/>
    <mergeCell ref="M141:N141"/>
    <mergeCell ref="A142:C142"/>
    <mergeCell ref="E142:F142"/>
    <mergeCell ref="H142:J142"/>
    <mergeCell ref="K142:L142"/>
    <mergeCell ref="M142:N142"/>
    <mergeCell ref="B139:C139"/>
    <mergeCell ref="E139:F139"/>
    <mergeCell ref="H139:J139"/>
    <mergeCell ref="K139:L139"/>
    <mergeCell ref="M139:N139"/>
    <mergeCell ref="B140:C140"/>
    <mergeCell ref="E140:F140"/>
    <mergeCell ref="H140:J140"/>
    <mergeCell ref="K140:L140"/>
    <mergeCell ref="M140:N140"/>
    <mergeCell ref="B137:C137"/>
    <mergeCell ref="E137:F137"/>
    <mergeCell ref="H137:J137"/>
    <mergeCell ref="K137:L137"/>
    <mergeCell ref="M137:N137"/>
    <mergeCell ref="B138:C138"/>
    <mergeCell ref="E138:F138"/>
    <mergeCell ref="H138:J138"/>
    <mergeCell ref="K138:L138"/>
    <mergeCell ref="M138:N138"/>
    <mergeCell ref="B135:C135"/>
    <mergeCell ref="E135:F135"/>
    <mergeCell ref="H135:J135"/>
    <mergeCell ref="K135:L135"/>
    <mergeCell ref="M135:N135"/>
    <mergeCell ref="B136:C136"/>
    <mergeCell ref="E136:F136"/>
    <mergeCell ref="H136:J136"/>
    <mergeCell ref="K136:L136"/>
    <mergeCell ref="M136:N136"/>
    <mergeCell ref="B133:C133"/>
    <mergeCell ref="E133:F133"/>
    <mergeCell ref="H133:J133"/>
    <mergeCell ref="K133:L133"/>
    <mergeCell ref="M133:N133"/>
    <mergeCell ref="B134:C134"/>
    <mergeCell ref="E134:F134"/>
    <mergeCell ref="H134:J134"/>
    <mergeCell ref="K134:L134"/>
    <mergeCell ref="M134:N134"/>
    <mergeCell ref="B131:C131"/>
    <mergeCell ref="E131:F131"/>
    <mergeCell ref="H131:J131"/>
    <mergeCell ref="K131:L131"/>
    <mergeCell ref="M131:N131"/>
    <mergeCell ref="B132:C132"/>
    <mergeCell ref="E132:F132"/>
    <mergeCell ref="H132:J132"/>
    <mergeCell ref="K132:L132"/>
    <mergeCell ref="M132:N132"/>
    <mergeCell ref="E129:F129"/>
    <mergeCell ref="H129:J129"/>
    <mergeCell ref="K129:L129"/>
    <mergeCell ref="M129:N129"/>
    <mergeCell ref="B130:C130"/>
    <mergeCell ref="E130:F130"/>
    <mergeCell ref="H130:J130"/>
    <mergeCell ref="K130:L130"/>
    <mergeCell ref="M130:N130"/>
    <mergeCell ref="E127:F127"/>
    <mergeCell ref="H127:J127"/>
    <mergeCell ref="K127:L127"/>
    <mergeCell ref="M127:N127"/>
    <mergeCell ref="E128:F128"/>
    <mergeCell ref="H128:J128"/>
    <mergeCell ref="K128:L128"/>
    <mergeCell ref="M128:N128"/>
    <mergeCell ref="E125:F125"/>
    <mergeCell ref="H125:J125"/>
    <mergeCell ref="K125:L125"/>
    <mergeCell ref="M125:N125"/>
    <mergeCell ref="E126:F126"/>
    <mergeCell ref="H126:J126"/>
    <mergeCell ref="K126:L126"/>
    <mergeCell ref="M126:N126"/>
    <mergeCell ref="E123:F123"/>
    <mergeCell ref="H123:J123"/>
    <mergeCell ref="K123:L123"/>
    <mergeCell ref="M123:N123"/>
    <mergeCell ref="E124:F124"/>
    <mergeCell ref="H124:J124"/>
    <mergeCell ref="K124:L124"/>
    <mergeCell ref="M124:N124"/>
    <mergeCell ref="E121:F121"/>
    <mergeCell ref="H121:J121"/>
    <mergeCell ref="K121:L121"/>
    <mergeCell ref="M121:N121"/>
    <mergeCell ref="E122:F122"/>
    <mergeCell ref="H122:J122"/>
    <mergeCell ref="K122:L122"/>
    <mergeCell ref="M122:N122"/>
    <mergeCell ref="E119:F119"/>
    <mergeCell ref="H119:J119"/>
    <mergeCell ref="K119:L119"/>
    <mergeCell ref="M119:N119"/>
    <mergeCell ref="E120:F120"/>
    <mergeCell ref="H120:J120"/>
    <mergeCell ref="K120:L120"/>
    <mergeCell ref="M120:N120"/>
    <mergeCell ref="B117:C117"/>
    <mergeCell ref="E117:F117"/>
    <mergeCell ref="H117:J117"/>
    <mergeCell ref="K117:L117"/>
    <mergeCell ref="M117:N117"/>
    <mergeCell ref="B118:B129"/>
    <mergeCell ref="E118:F118"/>
    <mergeCell ref="H118:J118"/>
    <mergeCell ref="K118:L118"/>
    <mergeCell ref="M118:N118"/>
    <mergeCell ref="B115:C115"/>
    <mergeCell ref="E115:F115"/>
    <mergeCell ref="H115:J115"/>
    <mergeCell ref="K115:L115"/>
    <mergeCell ref="M115:N115"/>
    <mergeCell ref="B116:C116"/>
    <mergeCell ref="E116:F116"/>
    <mergeCell ref="H116:J116"/>
    <mergeCell ref="K116:L116"/>
    <mergeCell ref="M116:N116"/>
    <mergeCell ref="B113:C113"/>
    <mergeCell ref="E113:F113"/>
    <mergeCell ref="H113:J113"/>
    <mergeCell ref="K113:L113"/>
    <mergeCell ref="M113:N113"/>
    <mergeCell ref="B114:C114"/>
    <mergeCell ref="E114:F114"/>
    <mergeCell ref="H114:J114"/>
    <mergeCell ref="K114:L114"/>
    <mergeCell ref="M114:N114"/>
    <mergeCell ref="B111:C111"/>
    <mergeCell ref="E111:F111"/>
    <mergeCell ref="H111:J111"/>
    <mergeCell ref="K111:L111"/>
    <mergeCell ref="M111:N111"/>
    <mergeCell ref="B112:C112"/>
    <mergeCell ref="E112:F112"/>
    <mergeCell ref="H112:J112"/>
    <mergeCell ref="K112:L112"/>
    <mergeCell ref="M112:N112"/>
    <mergeCell ref="E109:F109"/>
    <mergeCell ref="H109:J109"/>
    <mergeCell ref="K109:L109"/>
    <mergeCell ref="M109:N109"/>
    <mergeCell ref="E110:F110"/>
    <mergeCell ref="H110:J110"/>
    <mergeCell ref="K110:L110"/>
    <mergeCell ref="M110:N110"/>
    <mergeCell ref="E107:F107"/>
    <mergeCell ref="H107:J107"/>
    <mergeCell ref="K107:L107"/>
    <mergeCell ref="M107:N107"/>
    <mergeCell ref="E108:F108"/>
    <mergeCell ref="H108:J108"/>
    <mergeCell ref="K108:L108"/>
    <mergeCell ref="M108:N108"/>
    <mergeCell ref="E105:F105"/>
    <mergeCell ref="H105:J105"/>
    <mergeCell ref="K105:L105"/>
    <mergeCell ref="M105:N105"/>
    <mergeCell ref="E106:F106"/>
    <mergeCell ref="H106:J106"/>
    <mergeCell ref="K106:L106"/>
    <mergeCell ref="M106:N106"/>
    <mergeCell ref="B103:C103"/>
    <mergeCell ref="E103:F103"/>
    <mergeCell ref="H103:J103"/>
    <mergeCell ref="K103:L103"/>
    <mergeCell ref="M103:N103"/>
    <mergeCell ref="B104:B110"/>
    <mergeCell ref="E104:F104"/>
    <mergeCell ref="H104:J104"/>
    <mergeCell ref="K104:L104"/>
    <mergeCell ref="M104:N104"/>
    <mergeCell ref="B101:C101"/>
    <mergeCell ref="E101:F101"/>
    <mergeCell ref="H101:J101"/>
    <mergeCell ref="K101:L101"/>
    <mergeCell ref="M101:N101"/>
    <mergeCell ref="B102:C102"/>
    <mergeCell ref="E102:F102"/>
    <mergeCell ref="H102:J102"/>
    <mergeCell ref="K102:L102"/>
    <mergeCell ref="M102:N102"/>
    <mergeCell ref="A98:O98"/>
    <mergeCell ref="A99:A100"/>
    <mergeCell ref="B99:C100"/>
    <mergeCell ref="D99:D100"/>
    <mergeCell ref="E99:F100"/>
    <mergeCell ref="G99:G100"/>
    <mergeCell ref="H99:J100"/>
    <mergeCell ref="K99:L100"/>
    <mergeCell ref="M99:O99"/>
    <mergeCell ref="M100:N100"/>
    <mergeCell ref="E95:F95"/>
    <mergeCell ref="H95:J95"/>
    <mergeCell ref="K95:L95"/>
    <mergeCell ref="M95:N95"/>
    <mergeCell ref="A96:C96"/>
    <mergeCell ref="E96:F96"/>
    <mergeCell ref="H96:J96"/>
    <mergeCell ref="K96:L96"/>
    <mergeCell ref="M96:N96"/>
    <mergeCell ref="E93:F93"/>
    <mergeCell ref="H93:J93"/>
    <mergeCell ref="K93:L93"/>
    <mergeCell ref="M93:N93"/>
    <mergeCell ref="E94:F94"/>
    <mergeCell ref="H94:J94"/>
    <mergeCell ref="K94:L94"/>
    <mergeCell ref="M94:N94"/>
    <mergeCell ref="H91:J91"/>
    <mergeCell ref="K91:L91"/>
    <mergeCell ref="M91:N91"/>
    <mergeCell ref="E92:F92"/>
    <mergeCell ref="H92:J92"/>
    <mergeCell ref="K92:L92"/>
    <mergeCell ref="M92:N92"/>
    <mergeCell ref="B89:B95"/>
    <mergeCell ref="E89:F89"/>
    <mergeCell ref="H89:J89"/>
    <mergeCell ref="K89:L89"/>
    <mergeCell ref="M89:N89"/>
    <mergeCell ref="E90:F90"/>
    <mergeCell ref="H90:J90"/>
    <mergeCell ref="K90:L90"/>
    <mergeCell ref="M90:N90"/>
    <mergeCell ref="E91:F91"/>
    <mergeCell ref="E87:F87"/>
    <mergeCell ref="H87:J87"/>
    <mergeCell ref="K87:L87"/>
    <mergeCell ref="M87:N87"/>
    <mergeCell ref="E88:F88"/>
    <mergeCell ref="H88:J88"/>
    <mergeCell ref="K88:L88"/>
    <mergeCell ref="M88:N88"/>
    <mergeCell ref="E85:F85"/>
    <mergeCell ref="H85:J85"/>
    <mergeCell ref="K85:L85"/>
    <mergeCell ref="M85:N85"/>
    <mergeCell ref="E86:F86"/>
    <mergeCell ref="H86:J86"/>
    <mergeCell ref="K86:L86"/>
    <mergeCell ref="M86:N86"/>
    <mergeCell ref="H83:J83"/>
    <mergeCell ref="K83:L83"/>
    <mergeCell ref="M83:N83"/>
    <mergeCell ref="E84:F84"/>
    <mergeCell ref="H84:J84"/>
    <mergeCell ref="K84:L84"/>
    <mergeCell ref="M84:N84"/>
    <mergeCell ref="E81:F81"/>
    <mergeCell ref="H81:J81"/>
    <mergeCell ref="K81:L81"/>
    <mergeCell ref="M81:N81"/>
    <mergeCell ref="B82:B86"/>
    <mergeCell ref="E82:F82"/>
    <mergeCell ref="H82:J82"/>
    <mergeCell ref="K82:L82"/>
    <mergeCell ref="M82:N82"/>
    <mergeCell ref="E83:F83"/>
    <mergeCell ref="H79:J79"/>
    <mergeCell ref="K79:L79"/>
    <mergeCell ref="M79:N79"/>
    <mergeCell ref="E80:F80"/>
    <mergeCell ref="H80:J80"/>
    <mergeCell ref="K80:L80"/>
    <mergeCell ref="M80:N80"/>
    <mergeCell ref="B77:B79"/>
    <mergeCell ref="E77:F77"/>
    <mergeCell ref="H77:J77"/>
    <mergeCell ref="K77:L77"/>
    <mergeCell ref="M77:N77"/>
    <mergeCell ref="E78:F78"/>
    <mergeCell ref="H78:J78"/>
    <mergeCell ref="K78:L78"/>
    <mergeCell ref="M78:N78"/>
    <mergeCell ref="E79:F79"/>
    <mergeCell ref="B75:B76"/>
    <mergeCell ref="E75:F75"/>
    <mergeCell ref="H75:J75"/>
    <mergeCell ref="K75:L75"/>
    <mergeCell ref="M75:N75"/>
    <mergeCell ref="E76:F76"/>
    <mergeCell ref="H76:J76"/>
    <mergeCell ref="K76:L76"/>
    <mergeCell ref="M76:N76"/>
    <mergeCell ref="B73:B74"/>
    <mergeCell ref="E73:F73"/>
    <mergeCell ref="H73:J73"/>
    <mergeCell ref="K73:L73"/>
    <mergeCell ref="M73:N73"/>
    <mergeCell ref="E74:F74"/>
    <mergeCell ref="H74:J74"/>
    <mergeCell ref="K74:L74"/>
    <mergeCell ref="M74:N74"/>
    <mergeCell ref="H71:J71"/>
    <mergeCell ref="K71:L71"/>
    <mergeCell ref="M71:N71"/>
    <mergeCell ref="E72:F72"/>
    <mergeCell ref="H72:J72"/>
    <mergeCell ref="K72:L72"/>
    <mergeCell ref="M72:N72"/>
    <mergeCell ref="E69:F69"/>
    <mergeCell ref="H69:J69"/>
    <mergeCell ref="K69:L69"/>
    <mergeCell ref="M69:N69"/>
    <mergeCell ref="B70:B72"/>
    <mergeCell ref="E70:F70"/>
    <mergeCell ref="H70:J70"/>
    <mergeCell ref="K70:L70"/>
    <mergeCell ref="M70:N70"/>
    <mergeCell ref="E71:F71"/>
    <mergeCell ref="H67:J67"/>
    <mergeCell ref="K67:L67"/>
    <mergeCell ref="M67:N67"/>
    <mergeCell ref="E68:F68"/>
    <mergeCell ref="H68:J68"/>
    <mergeCell ref="K68:L68"/>
    <mergeCell ref="M68:N68"/>
    <mergeCell ref="B65:B69"/>
    <mergeCell ref="E65:F65"/>
    <mergeCell ref="H65:J65"/>
    <mergeCell ref="K65:L65"/>
    <mergeCell ref="M65:N65"/>
    <mergeCell ref="E66:F66"/>
    <mergeCell ref="H66:J66"/>
    <mergeCell ref="K66:L66"/>
    <mergeCell ref="M66:N66"/>
    <mergeCell ref="E67:F67"/>
    <mergeCell ref="E63:F63"/>
    <mergeCell ref="H63:J63"/>
    <mergeCell ref="K63:L63"/>
    <mergeCell ref="M63:N63"/>
    <mergeCell ref="E64:F64"/>
    <mergeCell ref="H64:J64"/>
    <mergeCell ref="K64:L64"/>
    <mergeCell ref="M64:N64"/>
    <mergeCell ref="E61:F61"/>
    <mergeCell ref="H61:J61"/>
    <mergeCell ref="K61:L61"/>
    <mergeCell ref="M61:N61"/>
    <mergeCell ref="E62:F62"/>
    <mergeCell ref="H62:J62"/>
    <mergeCell ref="K62:L62"/>
    <mergeCell ref="M62:N62"/>
    <mergeCell ref="E59:F59"/>
    <mergeCell ref="H59:J59"/>
    <mergeCell ref="K59:L59"/>
    <mergeCell ref="M59:N59"/>
    <mergeCell ref="E60:F60"/>
    <mergeCell ref="H60:J60"/>
    <mergeCell ref="K60:L60"/>
    <mergeCell ref="M60:N60"/>
    <mergeCell ref="H57:J57"/>
    <mergeCell ref="K57:L57"/>
    <mergeCell ref="M57:N57"/>
    <mergeCell ref="E58:F58"/>
    <mergeCell ref="H58:J58"/>
    <mergeCell ref="K58:L58"/>
    <mergeCell ref="M58:N58"/>
    <mergeCell ref="B55:B64"/>
    <mergeCell ref="E55:F55"/>
    <mergeCell ref="H55:J55"/>
    <mergeCell ref="K55:L55"/>
    <mergeCell ref="M55:N55"/>
    <mergeCell ref="E56:F56"/>
    <mergeCell ref="H56:J56"/>
    <mergeCell ref="K56:L56"/>
    <mergeCell ref="M56:N56"/>
    <mergeCell ref="E57:F57"/>
    <mergeCell ref="A52:O52"/>
    <mergeCell ref="A53:K53"/>
    <mergeCell ref="M53:O53"/>
    <mergeCell ref="E54:F54"/>
    <mergeCell ref="H54:J54"/>
    <mergeCell ref="K54:L54"/>
    <mergeCell ref="M54:N54"/>
    <mergeCell ref="B49:C49"/>
    <mergeCell ref="E49:G49"/>
    <mergeCell ref="H49:J49"/>
    <mergeCell ref="K49:L49"/>
    <mergeCell ref="M49:N49"/>
    <mergeCell ref="A50:C50"/>
    <mergeCell ref="E50:G50"/>
    <mergeCell ref="H50:J50"/>
    <mergeCell ref="K50:L50"/>
    <mergeCell ref="M50:N50"/>
    <mergeCell ref="B47:C47"/>
    <mergeCell ref="E47:G47"/>
    <mergeCell ref="H47:J47"/>
    <mergeCell ref="K47:L47"/>
    <mergeCell ref="M47:N47"/>
    <mergeCell ref="B48:C48"/>
    <mergeCell ref="E48:G48"/>
    <mergeCell ref="H48:J48"/>
    <mergeCell ref="K48:L48"/>
    <mergeCell ref="M48:N48"/>
    <mergeCell ref="B45:C45"/>
    <mergeCell ref="E45:G45"/>
    <mergeCell ref="H45:J45"/>
    <mergeCell ref="K45:L45"/>
    <mergeCell ref="M45:N45"/>
    <mergeCell ref="B46:C46"/>
    <mergeCell ref="E46:G46"/>
    <mergeCell ref="H46:J46"/>
    <mergeCell ref="K46:L46"/>
    <mergeCell ref="M46:N46"/>
    <mergeCell ref="A42:L42"/>
    <mergeCell ref="M42:O42"/>
    <mergeCell ref="A43:A44"/>
    <mergeCell ref="B43:C44"/>
    <mergeCell ref="D43:D44"/>
    <mergeCell ref="E43:G44"/>
    <mergeCell ref="H43:J44"/>
    <mergeCell ref="K43:L44"/>
    <mergeCell ref="M43:N44"/>
    <mergeCell ref="O43:O44"/>
    <mergeCell ref="A39:E40"/>
    <mergeCell ref="H39:H40"/>
    <mergeCell ref="M39:M40"/>
    <mergeCell ref="N39:N40"/>
    <mergeCell ref="O39:O40"/>
    <mergeCell ref="F40:G40"/>
    <mergeCell ref="I40:J40"/>
    <mergeCell ref="K40:L40"/>
    <mergeCell ref="M37:M38"/>
    <mergeCell ref="N37:N38"/>
    <mergeCell ref="O37:O38"/>
    <mergeCell ref="F38:G38"/>
    <mergeCell ref="I38:J38"/>
    <mergeCell ref="K38:L38"/>
    <mergeCell ref="A23:A36"/>
    <mergeCell ref="B23:C27"/>
    <mergeCell ref="B28:C32"/>
    <mergeCell ref="B33:C36"/>
    <mergeCell ref="A37:E38"/>
    <mergeCell ref="H37:H38"/>
    <mergeCell ref="A16:C20"/>
    <mergeCell ref="A21:E22"/>
    <mergeCell ref="H21:H22"/>
    <mergeCell ref="M21:M22"/>
    <mergeCell ref="N21:N22"/>
    <mergeCell ref="O21:O22"/>
    <mergeCell ref="F22:G22"/>
    <mergeCell ref="I22:J22"/>
    <mergeCell ref="K22:L22"/>
    <mergeCell ref="A14:E15"/>
    <mergeCell ref="H14:H15"/>
    <mergeCell ref="M14:M15"/>
    <mergeCell ref="N14:N15"/>
    <mergeCell ref="O14:O15"/>
    <mergeCell ref="F15:G15"/>
    <mergeCell ref="I15:J15"/>
    <mergeCell ref="K15:L15"/>
    <mergeCell ref="K5:L6"/>
    <mergeCell ref="M5:O5"/>
    <mergeCell ref="M6:M7"/>
    <mergeCell ref="N6:N7"/>
    <mergeCell ref="O6:O7"/>
    <mergeCell ref="A8:C13"/>
    <mergeCell ref="A1:C1"/>
    <mergeCell ref="A2:I2"/>
    <mergeCell ref="A3:O3"/>
    <mergeCell ref="A4:O4"/>
    <mergeCell ref="A5:D6"/>
    <mergeCell ref="E5:E6"/>
    <mergeCell ref="F5:F7"/>
    <mergeCell ref="G5:G7"/>
    <mergeCell ref="H5:H7"/>
    <mergeCell ref="I5:J6"/>
  </mergeCells>
  <printOptions horizontalCentered="1"/>
  <pageMargins left="0.51181102362204722" right="0.51181102362204722" top="0.78740157480314965" bottom="0.78740157480314965" header="0" footer="0"/>
  <pageSetup paperSize="9" scale="51" orientation="landscape" r:id="rId1"/>
  <rowBreaks count="1" manualBreakCount="1">
    <brk id="5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 I-TABELA-PREÇO</vt:lpstr>
      <vt:lpstr>'APÊNDICE I-TABELA-PREÇO'!Area_de_impressao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Edvaldo Silva</dc:creator>
  <cp:lastModifiedBy>Edvaldo Silva</cp:lastModifiedBy>
  <dcterms:created xsi:type="dcterms:W3CDTF">2023-12-01T12:53:46Z</dcterms:created>
  <dcterms:modified xsi:type="dcterms:W3CDTF">2023-12-01T12:55:51Z</dcterms:modified>
</cp:coreProperties>
</file>